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hild\OneDrive\Books\The Tax-Smart Donor\"/>
    </mc:Choice>
  </mc:AlternateContent>
  <xr:revisionPtr revIDLastSave="0" documentId="8_{703D6EC4-9E51-40D0-9193-2ABE00B401DC}" xr6:coauthVersionLast="47" xr6:coauthVersionMax="47" xr10:uidLastSave="{00000000-0000-0000-0000-000000000000}"/>
  <bookViews>
    <workbookView xWindow="-120" yWindow="-120" windowWidth="29040" windowHeight="16440" tabRatio="500" firstSheet="3" activeTab="3" xr2:uid="{00000000-000D-0000-FFFF-FFFF00000000}"/>
  </bookViews>
  <sheets>
    <sheet name="Start Here" sheetId="1" r:id="rId1"/>
    <sheet name="Gift of Cash" sheetId="2" r:id="rId2"/>
    <sheet name="Gift of Stock" sheetId="3" r:id="rId3"/>
    <sheet name="Gift of QCD from IRA" sheetId="4" r:id="rId4"/>
    <sheet name="Testamentary Gift of IRA" sheetId="5" r:id="rId5"/>
    <sheet name="Employer Matching Gift" sheetId="6" r:id="rId6"/>
    <sheet name="Roth w Charity Offs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8" i="2" l="1"/>
  <c r="C32" i="7"/>
  <c r="C38" i="7" s="1"/>
  <c r="C39" i="7" s="1"/>
  <c r="C42" i="7" s="1"/>
  <c r="C13" i="7"/>
  <c r="C37" i="6"/>
  <c r="C19" i="6"/>
  <c r="C27" i="6" s="1"/>
  <c r="C28" i="6" s="1"/>
  <c r="C29" i="6" s="1"/>
  <c r="C14" i="5"/>
  <c r="C15" i="5" s="1"/>
  <c r="C17" i="5" s="1"/>
  <c r="C12" i="4"/>
  <c r="C13" i="4" s="1"/>
  <c r="C15" i="4" s="1"/>
  <c r="C26" i="3"/>
  <c r="C16" i="3"/>
  <c r="C25" i="3" s="1"/>
  <c r="C27" i="3" s="1"/>
  <c r="C28" i="3" s="1"/>
  <c r="C30" i="3" s="1"/>
  <c r="D26" i="2"/>
  <c r="D7" i="2"/>
  <c r="D25" i="2" s="1"/>
  <c r="C31" i="6" l="1"/>
  <c r="C38" i="6"/>
  <c r="C40" i="6" s="1"/>
  <c r="D27" i="2" l="1"/>
  <c r="D29" i="2"/>
  <c r="D37" i="2"/>
  <c r="D39" i="2" l="1"/>
  <c r="D40" i="2" s="1"/>
  <c r="D41" i="2"/>
  <c r="D32" i="2"/>
  <c r="D34" i="2" s="1"/>
</calcChain>
</file>

<file path=xl/sharedStrings.xml><?xml version="1.0" encoding="utf-8"?>
<sst xmlns="http://schemas.openxmlformats.org/spreadsheetml/2006/main" count="294" uniqueCount="190">
  <si>
    <t>2026 Calculators for The Tax-Smart Donor</t>
  </si>
  <si>
    <t>https://www.amazon.com/Tax-Smart-Donor-Optimize-Lifetime-Giving/dp/0997059648/</t>
  </si>
  <si>
    <t>Step 1</t>
  </si>
  <si>
    <t>See THE TAX-SMART DONOR by Phil DeMuth for details and more information these strategies:</t>
  </si>
  <si>
    <t>Step 2</t>
  </si>
  <si>
    <t>These calculators make a number of simplifying assumptions and are for your ideas and entertainment only.</t>
  </si>
  <si>
    <t>Step 3</t>
  </si>
  <si>
    <t>Rely on your own tax, financial, and legal advisors before taking action based on them.</t>
  </si>
  <si>
    <t>Step 4</t>
  </si>
  <si>
    <t>Please note: no technical support is available for this sheet.</t>
  </si>
  <si>
    <t>Step 5</t>
  </si>
  <si>
    <t>This sheet does NOT contain calculators for charitable trusts such as CRUTs, CLATs, CRATs, FLIPCRUTS, NIMCRUTS, etc.</t>
  </si>
  <si>
    <t>Please use professional software for analytics with these trusts:</t>
  </si>
  <si>
    <t>https://estateview.info/</t>
  </si>
  <si>
    <t>http://www.tigertables.com/</t>
  </si>
  <si>
    <t>https://leimberg.com/Software</t>
  </si>
  <si>
    <t>Step 6</t>
  </si>
  <si>
    <t>Consult the following tables when making your 2025 calculations:</t>
  </si>
  <si>
    <t>2026 Tax Brackets and Federal Income Tax Rates</t>
  </si>
  <si>
    <t>Tax Rate</t>
  </si>
  <si>
    <t>Single Filers</t>
  </si>
  <si>
    <t>Married Filing Jointly</t>
  </si>
  <si>
    <t>Head of Household</t>
  </si>
  <si>
    <t>10%</t>
  </si>
  <si>
    <t>$0 to $12,400</t>
  </si>
  <si>
    <t>$0 to $24,800</t>
  </si>
  <si>
    <t>$0 to $17,700</t>
  </si>
  <si>
    <t>12%</t>
  </si>
  <si>
    <t>$12,401 to $50,400</t>
  </si>
  <si>
    <t>$24,801 to $100,800</t>
  </si>
  <si>
    <t>$17,701 to $67,450</t>
  </si>
  <si>
    <t>22%</t>
  </si>
  <si>
    <t>$50,401 to $105,700</t>
  </si>
  <si>
    <t>$100,801 to $211,400</t>
  </si>
  <si>
    <t>$67,451 to $105,700</t>
  </si>
  <si>
    <t>24%</t>
  </si>
  <si>
    <t>$105,701 to $201,775</t>
  </si>
  <si>
    <t>$211,401 to $403,550</t>
  </si>
  <si>
    <t>32%</t>
  </si>
  <si>
    <t>$201,776 to $256,225</t>
  </si>
  <si>
    <t>$403,551 to $512,450</t>
  </si>
  <si>
    <t>$201,776 to $256,200</t>
  </si>
  <si>
    <t>35%</t>
  </si>
  <si>
    <t>$256,226 to $640,600</t>
  </si>
  <si>
    <t>$512,451 to $768,700</t>
  </si>
  <si>
    <t>$256,201 to $640,600</t>
  </si>
  <si>
    <t>37%</t>
  </si>
  <si>
    <t>$640,601 or more</t>
  </si>
  <si>
    <t>$768,701 or more</t>
  </si>
  <si>
    <t>Filing Status</t>
  </si>
  <si>
    <t>Base Standard Deduction</t>
  </si>
  <si>
    <t>Additional (Age 65+)</t>
  </si>
  <si>
    <t>Total (65+)</t>
  </si>
  <si>
    <t>Single</t>
  </si>
  <si>
    <t>$16,100</t>
  </si>
  <si>
    <t>$2,050</t>
  </si>
  <si>
    <t>$18,150</t>
  </si>
  <si>
    <t>$32,200</t>
  </si>
  <si>
    <t>$1,650 per spouse</t>
  </si>
  <si>
    <t>$33,850 (one) / $35,500 (both)</t>
  </si>
  <si>
    <t>Married Filing Separately</t>
  </si>
  <si>
    <t>$24,150</t>
  </si>
  <si>
    <t>$26,200</t>
  </si>
  <si>
    <t>2025 Long-term Capital Gains</t>
  </si>
  <si>
    <t>Important 2026 OBBBA Tax Law Changes:</t>
  </si>
  <si>
    <t>Singles</t>
  </si>
  <si>
    <t>Heads of Households</t>
  </si>
  <si>
    <t>Senior Deduction (2025-2028): Additional $6,000 deduction for taxpayers 65+,</t>
  </si>
  <si>
    <t>Taxable Income Over</t>
  </si>
  <si>
    <t xml:space="preserve"> Taxable Income Over</t>
  </si>
  <si>
    <t>phasing out at 6% rate for AGI over $75,000 (single) or $150,000 (joint)</t>
  </si>
  <si>
    <t>Charitable Deduction Changes for 2026:</t>
  </si>
  <si>
    <t>• For itemizers: Can only deduct charitable donations ABOVE 0.5% of AGI</t>
  </si>
  <si>
    <t>• For non-itemizers: Can deduct up to $1,000 (single) or $2,000 (MFJ) for cash donations</t>
  </si>
  <si>
    <t>• For top bracket (37%): Itemized charitable deductions capped at 35 cents on dollar</t>
  </si>
  <si>
    <t>• QCDs remain fully excluded from income with no limitations</t>
  </si>
  <si>
    <t xml:space="preserve">2025 Percentage of Adjusted Gross Income Annual Deduction Limits </t>
  </si>
  <si>
    <t>Cash and Property</t>
  </si>
  <si>
    <t>Capital Gain Property</t>
  </si>
  <si>
    <t>Unrelated C.G. Property</t>
  </si>
  <si>
    <t>Type of Valuation</t>
  </si>
  <si>
    <t>Fair Market Value</t>
  </si>
  <si>
    <t>Cost Basis Only</t>
  </si>
  <si>
    <t>Public Charities</t>
  </si>
  <si>
    <t>20% or 30%</t>
  </si>
  <si>
    <t>Private Foundations</t>
  </si>
  <si>
    <t>2026 Gift of Cash</t>
  </si>
  <si>
    <t>Choose filing status from pulldown menu (yellow cell)</t>
  </si>
  <si>
    <t xml:space="preserve"> </t>
  </si>
  <si>
    <t>Filing status:</t>
  </si>
  <si>
    <t>1=single</t>
  </si>
  <si>
    <t>2=married filing jointly</t>
  </si>
  <si>
    <t>Standard</t>
  </si>
  <si>
    <t>3=married filing separately</t>
  </si>
  <si>
    <t>Deduction:</t>
  </si>
  <si>
    <t>4=head of household</t>
  </si>
  <si>
    <t>5= single &gt; 65</t>
  </si>
  <si>
    <t>6= head of household &gt; 65</t>
  </si>
  <si>
    <t>7=married filing jointly (one &gt; 65)</t>
  </si>
  <si>
    <t>8=married filing jointly (both &gt; 65)</t>
  </si>
  <si>
    <t>Manually enter cash gift to 501(c)(3) charity amount (green cell)</t>
  </si>
  <si>
    <t>Cash</t>
  </si>
  <si>
    <t>Gift</t>
  </si>
  <si>
    <t>Choose federal tax  bracket from pulldown menu (yellow cell)</t>
  </si>
  <si>
    <t>Marginal Federal Tax</t>
  </si>
  <si>
    <t>Bracket</t>
  </si>
  <si>
    <t>Manually enter total Schedule A deductions excluding charity (green cell)</t>
  </si>
  <si>
    <t>Deductions</t>
  </si>
  <si>
    <t>Automatically calculate Giving Power estimate</t>
  </si>
  <si>
    <t xml:space="preserve">Standard Deduction </t>
  </si>
  <si>
    <t>Other Schedule A Deductions (i.e., Mortgage, SALT)</t>
  </si>
  <si>
    <t>Cash Donation to Registered Public Charity</t>
  </si>
  <si>
    <t>Federal Tax Savings</t>
  </si>
  <si>
    <t>Important:</t>
  </si>
  <si>
    <t>2026 OBBBA Charitable Deduction Changes</t>
  </si>
  <si>
    <t>For NON-itemizers: $1,000 (single) or $2,000 (MFJ) deduction for cash gifts</t>
  </si>
  <si>
    <t>For itemizers: Can only deduct gifts ABOVE 0.5% of AGI</t>
  </si>
  <si>
    <t>After-tax cost of Donation</t>
  </si>
  <si>
    <t>(This calculator shows traditional itemized deduction benefit)</t>
  </si>
  <si>
    <t>Giving Power</t>
  </si>
  <si>
    <t>OBBBA Non-Itemizer Benefit Calculator:</t>
  </si>
  <si>
    <t>Cash Gift Amount:</t>
  </si>
  <si>
    <t>OBBBA Deduction Limit:</t>
  </si>
  <si>
    <t>Actual Deduction:</t>
  </si>
  <si>
    <t>Tax Benefit (non-itemizer):</t>
  </si>
  <si>
    <t>Uses marginal tax rate from Step 3</t>
  </si>
  <si>
    <t>Note: If you itemize, this deduction cannot be counted twice.</t>
  </si>
  <si>
    <t>2026 Gift of Stock</t>
  </si>
  <si>
    <t>Choose tax bracket, capital gains bracket and filing status from pulldown menus (yellow cells)</t>
  </si>
  <si>
    <t>Marginal Federal Tax Bracket</t>
  </si>
  <si>
    <t>Capital Gains Bracket</t>
  </si>
  <si>
    <t>Automatically calculate standard deduction</t>
  </si>
  <si>
    <t>Manually enter Schedule A deductions, charitable donation and capital gains in gift (green cells)</t>
  </si>
  <si>
    <t>Other Schedule A Deductions</t>
  </si>
  <si>
    <t>Charitable Donation</t>
  </si>
  <si>
    <t>Capital Gains in gift</t>
  </si>
  <si>
    <t>Automatically calculate Giving Power Estimate</t>
  </si>
  <si>
    <t>Income Taxes Saved</t>
  </si>
  <si>
    <t>Capital Gains Taxes Avoided</t>
  </si>
  <si>
    <t>Total Taxes Saved</t>
  </si>
  <si>
    <t xml:space="preserve">  Giving Power</t>
  </si>
  <si>
    <t>2026 IRA Qualified Charitable Distribution (QCD)</t>
  </si>
  <si>
    <t>2026 QCD Limit</t>
  </si>
  <si>
    <t>Manually enter RMD and Charitable Donation (green cells)</t>
  </si>
  <si>
    <t xml:space="preserve">Required Minimum Distribution </t>
  </si>
  <si>
    <t>Automatically calculate Giving Power</t>
  </si>
  <si>
    <t xml:space="preserve">  </t>
  </si>
  <si>
    <t>2026 Testamentary Gift of IRA to Charity</t>
  </si>
  <si>
    <t>Manually enter $ amount of estate size (green cell)</t>
  </si>
  <si>
    <t>Size of Estate</t>
  </si>
  <si>
    <t>Choose Federal Estate Tax Exemption (yellow cell)</t>
  </si>
  <si>
    <t>Federal Estate Tax Exemption</t>
  </si>
  <si>
    <t>Manually enter $ value of IRA Charitable Gift (green cell)</t>
  </si>
  <si>
    <t>Value of IRA Charitable Gift</t>
  </si>
  <si>
    <t>Federal Estate Tax Rate</t>
  </si>
  <si>
    <t>Federal Estate Tax Saving</t>
  </si>
  <si>
    <t>2026 Cash Gift + Employer Match</t>
  </si>
  <si>
    <t>Automatically calculate Deductions</t>
  </si>
  <si>
    <t>Standard Deduction</t>
  </si>
  <si>
    <t>Manually enter $ value of donations (green cells)</t>
  </si>
  <si>
    <t>Donation to Registered Public Charity</t>
  </si>
  <si>
    <t>Capital Gains in donated secutities</t>
  </si>
  <si>
    <t>Automatically Calculate Giving Power (1st estimate)</t>
  </si>
  <si>
    <t>Giving Power (1)</t>
  </si>
  <si>
    <t>Manually enter $ value of Employer Match (green cell)</t>
  </si>
  <si>
    <t>Employer Match</t>
  </si>
  <si>
    <t>Automatically calculate Giving Power (2nd estimate)</t>
  </si>
  <si>
    <t>Total Donation</t>
  </si>
  <si>
    <t>Total Cost of Donation</t>
  </si>
  <si>
    <t>Giving Power (2)</t>
  </si>
  <si>
    <t>2026 Evaluate Converting IRA to Roth with Charity Offset</t>
  </si>
  <si>
    <t>Scenario 1: No Roth Conversion</t>
  </si>
  <si>
    <t>Manually enter $ amounts (green cells)</t>
  </si>
  <si>
    <t>Parent's IRA for Possible Conversion</t>
  </si>
  <si>
    <t>Parent's Taxable Account</t>
  </si>
  <si>
    <t>Choose federal tax bracket from pulldown menu (yellow cell)</t>
  </si>
  <si>
    <t>Adult Child's Marginal Federal Tax Rate</t>
  </si>
  <si>
    <t>Automatically Calculate Total After-Tax to Child</t>
  </si>
  <si>
    <t>Total After-Tax to Child</t>
  </si>
  <si>
    <t>Scenario 2: 2025 Convert IRA to Roth</t>
  </si>
  <si>
    <t>Parent's Marginal Federal Tax Rate</t>
  </si>
  <si>
    <t>Automatically Calculate Standard Deduction</t>
  </si>
  <si>
    <t>Manually enter $ amount of deduction (green cell)</t>
  </si>
  <si>
    <t xml:space="preserve">Other Schedule A Deductions </t>
  </si>
  <si>
    <t>Step 7</t>
  </si>
  <si>
    <t>Automatically calculate donation and after-tax amount to child</t>
  </si>
  <si>
    <t>Step 8</t>
  </si>
  <si>
    <t xml:space="preserve">                                               2026 Standard Deductions</t>
  </si>
  <si>
    <t>Uses Filing Status from Step 1</t>
  </si>
  <si>
    <t>Uses Cash Gift from Step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</si>
</sst>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&quot;($&quot;#,##0\)"/>
    <numFmt numFmtId="165" formatCode="0.0%"/>
    <numFmt numFmtId="166" formatCode="\$#,##0"/>
    <numFmt numFmtId="167" formatCode="_(\$* #,##0.00_);_(\$* \(#,##0.00\);_(\$* \-??_);_(@_)"/>
    <numFmt numFmtId="168" formatCode="\$#,##0_);&quot;($&quot;#,##0\)"/>
    <numFmt numFmtId="169" formatCode="&quot;$&quot;#,##0"/>
  </numFmts>
  <fonts count="18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mbria"/>
      <charset val="1"/>
    </font>
    <font>
      <b/>
      <sz val="11"/>
      <color rgb="FF000000"/>
      <name val="Calibri"/>
      <family val="2"/>
      <charset val="1"/>
    </font>
    <font>
      <i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1"/>
      <name val="Cambria"/>
      <charset val="1"/>
    </font>
    <font>
      <sz val="11"/>
      <color rgb="FF0070C0"/>
      <name val="Calibri"/>
      <family val="2"/>
      <charset val="1"/>
    </font>
    <font>
      <sz val="11"/>
      <color theme="4" tint="-0.249977111117893"/>
      <name val="Calibri"/>
      <family val="2"/>
      <charset val="1"/>
    </font>
    <font>
      <b/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name val="Cambria"/>
      <family val="1"/>
    </font>
  </fonts>
  <fills count="17">
    <fill>
      <patternFill patternType="none"/>
    </fill>
    <fill>
      <patternFill patternType="gray125"/>
    </fill>
    <fill>
      <patternFill patternType="solid">
        <fgColor theme="5" tint="0.39988402966399123"/>
        <bgColor rgb="FFC0C0C0"/>
      </patternFill>
    </fill>
    <fill>
      <patternFill patternType="solid">
        <fgColor theme="7" tint="0.79989013336588644"/>
        <bgColor rgb="FFE7E6E6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33CC33"/>
        <bgColor rgb="FF00CC00"/>
      </patternFill>
    </fill>
    <fill>
      <patternFill patternType="solid">
        <fgColor theme="0"/>
        <bgColor rgb="FFFFF2CC"/>
      </patternFill>
    </fill>
    <fill>
      <patternFill patternType="solid">
        <fgColor rgb="FF63A4F7"/>
        <bgColor rgb="FF99CCFF"/>
      </patternFill>
    </fill>
    <fill>
      <patternFill patternType="solid">
        <fgColor theme="2"/>
        <bgColor rgb="FFD9D9D9"/>
      </patternFill>
    </fill>
    <fill>
      <patternFill patternType="solid">
        <fgColor rgb="FF00CC00"/>
        <bgColor rgb="FF33CC33"/>
      </patternFill>
    </fill>
    <fill>
      <patternFill patternType="solid">
        <fgColor rgb="FFFF99FF"/>
        <bgColor rgb="FFCC99FF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rgb="FFFFFF00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167" fontId="16" fillId="0" borderId="0"/>
    <xf numFmtId="0" fontId="2" fillId="0" borderId="0"/>
  </cellStyleXfs>
  <cellXfs count="126">
    <xf numFmtId="0" fontId="0" fillId="0" borderId="0" xfId="0"/>
    <xf numFmtId="0" fontId="8" fillId="4" borderId="21" xfId="0" applyFont="1" applyFill="1" applyBorder="1" applyAlignment="1">
      <alignment horizontal="left"/>
    </xf>
    <xf numFmtId="0" fontId="1" fillId="11" borderId="0" xfId="0" applyFont="1" applyFill="1" applyAlignment="1">
      <alignment horizontal="left"/>
    </xf>
    <xf numFmtId="0" fontId="8" fillId="4" borderId="0" xfId="0" applyFont="1" applyFill="1"/>
    <xf numFmtId="0" fontId="8" fillId="9" borderId="0" xfId="0" applyFont="1" applyFill="1" applyAlignment="1">
      <alignment horizontal="left"/>
    </xf>
    <xf numFmtId="0" fontId="11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8" fillId="4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2"/>
    <xf numFmtId="0" fontId="0" fillId="0" borderId="0" xfId="0" applyAlignment="1">
      <alignment horizontal="left"/>
    </xf>
    <xf numFmtId="0" fontId="3" fillId="0" borderId="0" xfId="0" applyFont="1"/>
    <xf numFmtId="0" fontId="1" fillId="3" borderId="2" xfId="0" applyFont="1" applyFill="1" applyBorder="1" applyAlignment="1">
      <alignment horizontal="center"/>
    </xf>
    <xf numFmtId="9" fontId="0" fillId="3" borderId="0" xfId="0" applyNumberFormat="1" applyFill="1"/>
    <xf numFmtId="0" fontId="0" fillId="3" borderId="0" xfId="0" applyFill="1"/>
    <xf numFmtId="9" fontId="0" fillId="3" borderId="3" xfId="0" applyNumberFormat="1" applyFill="1" applyBorder="1"/>
    <xf numFmtId="0" fontId="0" fillId="3" borderId="3" xfId="0" applyFill="1" applyBorder="1"/>
    <xf numFmtId="9" fontId="5" fillId="0" borderId="0" xfId="0" applyNumberFormat="1" applyFont="1"/>
    <xf numFmtId="165" fontId="5" fillId="0" borderId="0" xfId="0" applyNumberFormat="1" applyFo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9" fontId="0" fillId="3" borderId="0" xfId="0" applyNumberFormat="1" applyFill="1" applyAlignment="1">
      <alignment vertical="center"/>
    </xf>
    <xf numFmtId="9" fontId="0" fillId="3" borderId="0" xfId="0" applyNumberFormat="1" applyFill="1" applyAlignment="1">
      <alignment horizontal="right" vertical="center"/>
    </xf>
    <xf numFmtId="0" fontId="0" fillId="3" borderId="3" xfId="0" applyFill="1" applyBorder="1" applyAlignment="1">
      <alignment vertical="center"/>
    </xf>
    <xf numFmtId="9" fontId="0" fillId="3" borderId="3" xfId="0" applyNumberFormat="1" applyFill="1" applyBorder="1" applyAlignment="1">
      <alignment vertical="center"/>
    </xf>
    <xf numFmtId="0" fontId="5" fillId="0" borderId="0" xfId="0" applyFont="1"/>
    <xf numFmtId="0" fontId="0" fillId="0" borderId="5" xfId="0" applyBorder="1"/>
    <xf numFmtId="0" fontId="0" fillId="5" borderId="6" xfId="0" applyFill="1" applyBorder="1"/>
    <xf numFmtId="166" fontId="5" fillId="0" borderId="0" xfId="0" applyNumberFormat="1" applyFont="1"/>
    <xf numFmtId="0" fontId="0" fillId="0" borderId="7" xfId="0" applyBorder="1"/>
    <xf numFmtId="164" fontId="5" fillId="0" borderId="0" xfId="0" applyNumberFormat="1" applyFont="1"/>
    <xf numFmtId="0" fontId="0" fillId="0" borderId="8" xfId="0" applyBorder="1"/>
    <xf numFmtId="166" fontId="0" fillId="0" borderId="9" xfId="0" applyNumberFormat="1" applyBorder="1"/>
    <xf numFmtId="166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166" fontId="0" fillId="6" borderId="13" xfId="0" applyNumberFormat="1" applyFill="1" applyBorder="1"/>
    <xf numFmtId="0" fontId="9" fillId="0" borderId="1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2" xfId="0" applyFont="1" applyBorder="1" applyAlignment="1">
      <alignment horizontal="left"/>
    </xf>
    <xf numFmtId="9" fontId="9" fillId="5" borderId="14" xfId="0" applyNumberFormat="1" applyFont="1" applyFill="1" applyBorder="1"/>
    <xf numFmtId="0" fontId="10" fillId="0" borderId="0" xfId="0" applyFont="1"/>
    <xf numFmtId="0" fontId="0" fillId="0" borderId="15" xfId="0" applyBorder="1"/>
    <xf numFmtId="166" fontId="0" fillId="6" borderId="16" xfId="0" applyNumberFormat="1" applyFill="1" applyBorder="1"/>
    <xf numFmtId="164" fontId="9" fillId="7" borderId="13" xfId="0" applyNumberFormat="1" applyFont="1" applyFill="1" applyBorder="1"/>
    <xf numFmtId="0" fontId="0" fillId="0" borderId="17" xfId="0" applyBorder="1" applyAlignment="1">
      <alignment horizontal="left"/>
    </xf>
    <xf numFmtId="0" fontId="9" fillId="0" borderId="0" xfId="0" applyFont="1"/>
    <xf numFmtId="0" fontId="6" fillId="0" borderId="0" xfId="0" applyFont="1"/>
    <xf numFmtId="0" fontId="0" fillId="7" borderId="0" xfId="0" applyFill="1"/>
    <xf numFmtId="165" fontId="1" fillId="8" borderId="15" xfId="0" applyNumberFormat="1" applyFont="1" applyFill="1" applyBorder="1"/>
    <xf numFmtId="0" fontId="1" fillId="8" borderId="4" xfId="0" applyFont="1" applyFill="1" applyBorder="1"/>
    <xf numFmtId="0" fontId="0" fillId="8" borderId="6" xfId="0" applyFill="1" applyBorder="1"/>
    <xf numFmtId="0" fontId="12" fillId="0" borderId="0" xfId="0" applyFont="1"/>
    <xf numFmtId="0" fontId="8" fillId="7" borderId="0" xfId="0" applyFont="1" applyFill="1"/>
    <xf numFmtId="9" fontId="9" fillId="5" borderId="5" xfId="0" applyNumberFormat="1" applyFont="1" applyFill="1" applyBorder="1"/>
    <xf numFmtId="0" fontId="0" fillId="0" borderId="13" xfId="0" applyBorder="1"/>
    <xf numFmtId="165" fontId="9" fillId="5" borderId="12" xfId="0" applyNumberFormat="1" applyFont="1" applyFill="1" applyBorder="1"/>
    <xf numFmtId="0" fontId="0" fillId="0" borderId="13" xfId="0" applyBorder="1" applyAlignment="1">
      <alignment horizontal="left"/>
    </xf>
    <xf numFmtId="0" fontId="0" fillId="5" borderId="5" xfId="0" applyFill="1" applyBorder="1"/>
    <xf numFmtId="166" fontId="0" fillId="0" borderId="13" xfId="0" applyNumberFormat="1" applyBorder="1"/>
    <xf numFmtId="164" fontId="9" fillId="6" borderId="12" xfId="0" applyNumberFormat="1" applyFont="1" applyFill="1" applyBorder="1"/>
    <xf numFmtId="164" fontId="9" fillId="6" borderId="5" xfId="0" applyNumberFormat="1" applyFont="1" applyFill="1" applyBorder="1"/>
    <xf numFmtId="164" fontId="0" fillId="0" borderId="13" xfId="0" applyNumberFormat="1" applyBorder="1"/>
    <xf numFmtId="164" fontId="0" fillId="0" borderId="18" xfId="0" applyNumberFormat="1" applyBorder="1"/>
    <xf numFmtId="0" fontId="0" fillId="0" borderId="18" xfId="0" applyBorder="1" applyAlignment="1">
      <alignment horizontal="left"/>
    </xf>
    <xf numFmtId="0" fontId="1" fillId="8" borderId="16" xfId="0" applyFont="1" applyFill="1" applyBorder="1"/>
    <xf numFmtId="9" fontId="9" fillId="5" borderId="19" xfId="0" applyNumberFormat="1" applyFont="1" applyFill="1" applyBorder="1"/>
    <xf numFmtId="0" fontId="0" fillId="0" borderId="9" xfId="0" applyBorder="1"/>
    <xf numFmtId="166" fontId="0" fillId="0" borderId="8" xfId="0" applyNumberFormat="1" applyBorder="1"/>
    <xf numFmtId="166" fontId="9" fillId="6" borderId="19" xfId="0" applyNumberFormat="1" applyFont="1" applyFill="1" applyBorder="1"/>
    <xf numFmtId="166" fontId="13" fillId="0" borderId="0" xfId="0" applyNumberFormat="1" applyFont="1"/>
    <xf numFmtId="9" fontId="1" fillId="8" borderId="15" xfId="0" applyNumberFormat="1" applyFont="1" applyFill="1" applyBorder="1"/>
    <xf numFmtId="164" fontId="9" fillId="10" borderId="5" xfId="0" applyNumberFormat="1" applyFont="1" applyFill="1" applyBorder="1"/>
    <xf numFmtId="0" fontId="0" fillId="0" borderId="20" xfId="0" applyBorder="1" applyAlignment="1">
      <alignment horizontal="left"/>
    </xf>
    <xf numFmtId="164" fontId="13" fillId="0" borderId="0" xfId="0" applyNumberFormat="1" applyFont="1"/>
    <xf numFmtId="166" fontId="0" fillId="5" borderId="5" xfId="0" applyNumberFormat="1" applyFill="1" applyBorder="1" applyProtection="1">
      <protection locked="0"/>
    </xf>
    <xf numFmtId="166" fontId="0" fillId="7" borderId="0" xfId="0" applyNumberFormat="1" applyFill="1" applyProtection="1">
      <protection locked="0"/>
    </xf>
    <xf numFmtId="9" fontId="0" fillId="0" borderId="13" xfId="0" applyNumberFormat="1" applyBorder="1"/>
    <xf numFmtId="168" fontId="16" fillId="0" borderId="13" xfId="1" applyNumberFormat="1" applyBorder="1"/>
    <xf numFmtId="9" fontId="1" fillId="8" borderId="5" xfId="0" applyNumberFormat="1" applyFont="1" applyFill="1" applyBorder="1"/>
    <xf numFmtId="0" fontId="1" fillId="8" borderId="19" xfId="0" applyFont="1" applyFill="1" applyBorder="1" applyAlignment="1">
      <alignment horizontal="center"/>
    </xf>
    <xf numFmtId="0" fontId="0" fillId="5" borderId="19" xfId="0" applyFill="1" applyBorder="1"/>
    <xf numFmtId="10" fontId="0" fillId="0" borderId="0" xfId="0" applyNumberFormat="1"/>
    <xf numFmtId="166" fontId="9" fillId="10" borderId="5" xfId="0" applyNumberFormat="1" applyFont="1" applyFill="1" applyBorder="1"/>
    <xf numFmtId="166" fontId="9" fillId="10" borderId="12" xfId="0" applyNumberFormat="1" applyFont="1" applyFill="1" applyBorder="1"/>
    <xf numFmtId="164" fontId="0" fillId="0" borderId="0" xfId="0" applyNumberFormat="1"/>
    <xf numFmtId="165" fontId="7" fillId="8" borderId="5" xfId="0" applyNumberFormat="1" applyFont="1" applyFill="1" applyBorder="1" applyAlignment="1">
      <alignment horizontal="right" vertical="center"/>
    </xf>
    <xf numFmtId="0" fontId="7" fillId="8" borderId="19" xfId="0" applyFont="1" applyFill="1" applyBorder="1" applyAlignment="1">
      <alignment horizontal="left" vertical="center"/>
    </xf>
    <xf numFmtId="164" fontId="9" fillId="0" borderId="13" xfId="0" applyNumberFormat="1" applyFont="1" applyBorder="1"/>
    <xf numFmtId="9" fontId="7" fillId="8" borderId="19" xfId="0" applyNumberFormat="1" applyFont="1" applyFill="1" applyBorder="1" applyAlignment="1">
      <alignment horizontal="right" vertical="center"/>
    </xf>
    <xf numFmtId="0" fontId="1" fillId="11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4" fontId="9" fillId="10" borderId="19" xfId="0" applyNumberFormat="1" applyFont="1" applyFill="1" applyBorder="1"/>
    <xf numFmtId="0" fontId="1" fillId="11" borderId="0" xfId="0" applyFont="1" applyFill="1" applyAlignment="1">
      <alignment horizontal="center"/>
    </xf>
    <xf numFmtId="166" fontId="14" fillId="0" borderId="0" xfId="0" applyNumberFormat="1" applyFont="1"/>
    <xf numFmtId="166" fontId="0" fillId="0" borderId="18" xfId="0" applyNumberFormat="1" applyBorder="1"/>
    <xf numFmtId="0" fontId="0" fillId="0" borderId="18" xfId="0" applyBorder="1"/>
    <xf numFmtId="165" fontId="1" fillId="12" borderId="19" xfId="0" applyNumberFormat="1" applyFont="1" applyFill="1" applyBorder="1"/>
    <xf numFmtId="0" fontId="15" fillId="12" borderId="19" xfId="0" applyFont="1" applyFill="1" applyBorder="1"/>
    <xf numFmtId="0" fontId="0" fillId="13" borderId="0" xfId="0" applyFill="1"/>
    <xf numFmtId="0" fontId="15" fillId="14" borderId="22" xfId="0" applyFont="1" applyFill="1" applyBorder="1" applyAlignment="1">
      <alignment horizontal="center"/>
    </xf>
    <xf numFmtId="0" fontId="15" fillId="14" borderId="22" xfId="0" applyFont="1" applyFill="1" applyBorder="1" applyAlignment="1">
      <alignment horizontal="centerContinuous"/>
    </xf>
    <xf numFmtId="0" fontId="9" fillId="14" borderId="0" xfId="0" applyFont="1" applyFill="1" applyBorder="1" applyAlignment="1"/>
    <xf numFmtId="164" fontId="9" fillId="14" borderId="0" xfId="0" applyNumberFormat="1" applyFont="1" applyFill="1" applyBorder="1" applyAlignment="1"/>
    <xf numFmtId="0" fontId="9" fillId="14" borderId="3" xfId="0" applyFont="1" applyFill="1" applyBorder="1" applyAlignment="1"/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/>
    </xf>
    <xf numFmtId="9" fontId="0" fillId="14" borderId="0" xfId="0" applyNumberFormat="1" applyFill="1" applyBorder="1" applyAlignment="1"/>
    <xf numFmtId="164" fontId="0" fillId="14" borderId="0" xfId="0" applyNumberFormat="1" applyFill="1" applyBorder="1" applyAlignment="1"/>
    <xf numFmtId="0" fontId="0" fillId="14" borderId="0" xfId="0" applyFill="1" applyBorder="1" applyAlignment="1"/>
    <xf numFmtId="165" fontId="0" fillId="14" borderId="0" xfId="0" applyNumberFormat="1" applyFill="1" applyBorder="1" applyAlignment="1"/>
    <xf numFmtId="0" fontId="0" fillId="14" borderId="3" xfId="0" applyFill="1" applyBorder="1" applyAlignment="1"/>
    <xf numFmtId="169" fontId="0" fillId="15" borderId="0" xfId="0" applyNumberFormat="1" applyFill="1"/>
    <xf numFmtId="169" fontId="0" fillId="0" borderId="0" xfId="0" applyNumberFormat="1"/>
    <xf numFmtId="0" fontId="9" fillId="16" borderId="0" xfId="0" applyFont="1" applyFill="1"/>
    <xf numFmtId="0" fontId="17" fillId="16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70C0"/>
      <rgbColor rgb="FFC0C0C0"/>
      <rgbColor rgb="FF808080"/>
      <rgbColor rgb="FF63A4F7"/>
      <rgbColor rgb="FF993366"/>
      <rgbColor rgb="FFFFF2CC"/>
      <rgbColor rgb="FFE7E6E6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FF"/>
      <rgbColor rgb="FFCC99FF"/>
      <rgbColor rgb="FFF4B183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CC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igertables.com/" TargetMode="External"/><Relationship Id="rId2" Type="http://schemas.openxmlformats.org/officeDocument/2006/relationships/hyperlink" Target="https://estateview.info/" TargetMode="External"/><Relationship Id="rId1" Type="http://schemas.openxmlformats.org/officeDocument/2006/relationships/hyperlink" Target="https://www.amazon.com/Tax-Smart-Donor-Optimize-Lifetime-Giving/dp/0997059648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leimberg.com/Softw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opLeftCell="A23" zoomScale="115" zoomScaleNormal="115" workbookViewId="0">
      <selection activeCell="B42" sqref="B42"/>
    </sheetView>
  </sheetViews>
  <sheetFormatPr defaultColWidth="8.7109375" defaultRowHeight="15" x14ac:dyDescent="0.25"/>
  <cols>
    <col min="2" max="2" width="79.7109375" bestFit="1" customWidth="1"/>
    <col min="3" max="4" width="20" bestFit="1" customWidth="1"/>
    <col min="5" max="5" width="20.5703125" bestFit="1" customWidth="1"/>
  </cols>
  <sheetData>
    <row r="1" spans="1:8" x14ac:dyDescent="0.25">
      <c r="A1" s="12" t="s">
        <v>0</v>
      </c>
      <c r="B1" s="12"/>
      <c r="C1" s="12"/>
      <c r="D1" s="12"/>
      <c r="E1" s="12"/>
    </row>
    <row r="2" spans="1:8" x14ac:dyDescent="0.25">
      <c r="C2" s="13" t="s">
        <v>1</v>
      </c>
    </row>
    <row r="3" spans="1:8" x14ac:dyDescent="0.25">
      <c r="A3" t="s">
        <v>2</v>
      </c>
      <c r="B3" s="14" t="s">
        <v>3</v>
      </c>
      <c r="C3" s="14"/>
      <c r="D3" s="14"/>
      <c r="E3" s="14"/>
      <c r="F3" s="14"/>
      <c r="G3" s="15"/>
    </row>
    <row r="4" spans="1:8" x14ac:dyDescent="0.25">
      <c r="A4" t="s">
        <v>4</v>
      </c>
      <c r="B4" s="11" t="s">
        <v>5</v>
      </c>
      <c r="C4" s="11"/>
      <c r="D4" s="11"/>
      <c r="E4" s="11"/>
      <c r="F4" s="11"/>
    </row>
    <row r="5" spans="1:8" x14ac:dyDescent="0.25">
      <c r="A5" t="s">
        <v>6</v>
      </c>
      <c r="B5" s="10" t="s">
        <v>7</v>
      </c>
      <c r="C5" s="10"/>
      <c r="D5" s="10"/>
      <c r="E5" s="10"/>
      <c r="F5" s="10"/>
    </row>
    <row r="6" spans="1:8" x14ac:dyDescent="0.25">
      <c r="A6" t="s">
        <v>8</v>
      </c>
      <c r="B6" s="11" t="s">
        <v>9</v>
      </c>
      <c r="C6" s="11"/>
      <c r="D6" s="11"/>
      <c r="E6" s="11"/>
      <c r="F6" s="11"/>
    </row>
    <row r="7" spans="1:8" x14ac:dyDescent="0.25">
      <c r="A7" t="s">
        <v>10</v>
      </c>
      <c r="B7" s="11" t="s">
        <v>11</v>
      </c>
      <c r="C7" s="11"/>
      <c r="D7" s="11"/>
      <c r="E7" s="11"/>
      <c r="F7" s="11"/>
      <c r="G7" s="11"/>
      <c r="H7" s="11"/>
    </row>
    <row r="8" spans="1:8" x14ac:dyDescent="0.25">
      <c r="B8" t="s">
        <v>12</v>
      </c>
    </row>
    <row r="9" spans="1:8" ht="14.25" customHeight="1" x14ac:dyDescent="0.25">
      <c r="C9" s="13" t="s">
        <v>13</v>
      </c>
    </row>
    <row r="10" spans="1:8" x14ac:dyDescent="0.25">
      <c r="C10" s="13" t="s">
        <v>14</v>
      </c>
    </row>
    <row r="11" spans="1:8" x14ac:dyDescent="0.25">
      <c r="C11" s="13" t="s">
        <v>15</v>
      </c>
    </row>
    <row r="12" spans="1:8" x14ac:dyDescent="0.25">
      <c r="C12" s="13"/>
    </row>
    <row r="13" spans="1:8" x14ac:dyDescent="0.25">
      <c r="A13" t="s">
        <v>16</v>
      </c>
      <c r="B13" t="s">
        <v>17</v>
      </c>
    </row>
    <row r="14" spans="1:8" ht="15.75" customHeight="1" x14ac:dyDescent="0.25"/>
    <row r="15" spans="1:8" x14ac:dyDescent="0.25">
      <c r="B15" s="9" t="s">
        <v>18</v>
      </c>
      <c r="C15" s="9"/>
      <c r="D15" s="9"/>
      <c r="E15" s="9"/>
    </row>
    <row r="16" spans="1:8" x14ac:dyDescent="0.25">
      <c r="B16" s="16" t="s">
        <v>19</v>
      </c>
      <c r="C16" s="16" t="s">
        <v>20</v>
      </c>
      <c r="D16" s="16" t="s">
        <v>21</v>
      </c>
      <c r="E16" s="16" t="s">
        <v>22</v>
      </c>
    </row>
    <row r="17" spans="2:5" x14ac:dyDescent="0.25">
      <c r="B17" s="17" t="s">
        <v>23</v>
      </c>
      <c r="C17" s="18" t="s">
        <v>24</v>
      </c>
      <c r="D17" s="18" t="s">
        <v>25</v>
      </c>
      <c r="E17" s="18" t="s">
        <v>26</v>
      </c>
    </row>
    <row r="18" spans="2:5" x14ac:dyDescent="0.25">
      <c r="B18" s="17" t="s">
        <v>27</v>
      </c>
      <c r="C18" s="18" t="s">
        <v>28</v>
      </c>
      <c r="D18" s="18" t="s">
        <v>29</v>
      </c>
      <c r="E18" s="18" t="s">
        <v>30</v>
      </c>
    </row>
    <row r="19" spans="2:5" x14ac:dyDescent="0.25">
      <c r="B19" s="17" t="s">
        <v>31</v>
      </c>
      <c r="C19" s="18" t="s">
        <v>32</v>
      </c>
      <c r="D19" s="18" t="s">
        <v>33</v>
      </c>
      <c r="E19" s="18" t="s">
        <v>34</v>
      </c>
    </row>
    <row r="20" spans="2:5" x14ac:dyDescent="0.25">
      <c r="B20" s="17" t="s">
        <v>35</v>
      </c>
      <c r="C20" s="18" t="s">
        <v>36</v>
      </c>
      <c r="D20" s="18" t="s">
        <v>37</v>
      </c>
      <c r="E20" s="18" t="s">
        <v>36</v>
      </c>
    </row>
    <row r="21" spans="2:5" x14ac:dyDescent="0.25">
      <c r="B21" s="17" t="s">
        <v>38</v>
      </c>
      <c r="C21" s="18" t="s">
        <v>39</v>
      </c>
      <c r="D21" s="18" t="s">
        <v>40</v>
      </c>
      <c r="E21" s="18" t="s">
        <v>41</v>
      </c>
    </row>
    <row r="22" spans="2:5" x14ac:dyDescent="0.25">
      <c r="B22" s="17" t="s">
        <v>42</v>
      </c>
      <c r="C22" s="18" t="s">
        <v>43</v>
      </c>
      <c r="D22" s="18" t="s">
        <v>44</v>
      </c>
      <c r="E22" s="18" t="s">
        <v>45</v>
      </c>
    </row>
    <row r="23" spans="2:5" ht="15.75" customHeight="1" x14ac:dyDescent="0.25">
      <c r="B23" s="19" t="s">
        <v>46</v>
      </c>
      <c r="C23" s="20" t="s">
        <v>47</v>
      </c>
      <c r="D23" s="20" t="s">
        <v>48</v>
      </c>
      <c r="E23" s="20" t="s">
        <v>47</v>
      </c>
    </row>
    <row r="25" spans="2:5" ht="15.75" customHeight="1" thickBot="1" x14ac:dyDescent="0.3"/>
    <row r="26" spans="2:5" x14ac:dyDescent="0.25">
      <c r="B26" s="108" t="s">
        <v>187</v>
      </c>
      <c r="C26" s="108"/>
      <c r="D26" s="108"/>
      <c r="E26" s="109"/>
    </row>
    <row r="27" spans="2:5" x14ac:dyDescent="0.25">
      <c r="B27" s="110" t="s">
        <v>49</v>
      </c>
      <c r="C27" s="110" t="s">
        <v>50</v>
      </c>
      <c r="D27" s="110" t="s">
        <v>51</v>
      </c>
      <c r="E27" s="110" t="s">
        <v>52</v>
      </c>
    </row>
    <row r="28" spans="2:5" x14ac:dyDescent="0.25">
      <c r="B28" s="110" t="s">
        <v>53</v>
      </c>
      <c r="C28" s="111" t="s">
        <v>54</v>
      </c>
      <c r="D28" s="111" t="s">
        <v>55</v>
      </c>
      <c r="E28" s="110" t="s">
        <v>56</v>
      </c>
    </row>
    <row r="29" spans="2:5" x14ac:dyDescent="0.25">
      <c r="B29" s="110" t="s">
        <v>21</v>
      </c>
      <c r="C29" s="111" t="s">
        <v>57</v>
      </c>
      <c r="D29" s="111" t="s">
        <v>58</v>
      </c>
      <c r="E29" s="110" t="s">
        <v>59</v>
      </c>
    </row>
    <row r="30" spans="2:5" x14ac:dyDescent="0.25">
      <c r="B30" s="110" t="s">
        <v>60</v>
      </c>
      <c r="C30" s="111" t="s">
        <v>54</v>
      </c>
      <c r="D30" s="111" t="s">
        <v>55</v>
      </c>
      <c r="E30" s="110" t="s">
        <v>56</v>
      </c>
    </row>
    <row r="31" spans="2:5" ht="15.75" thickBot="1" x14ac:dyDescent="0.3">
      <c r="B31" s="112" t="s">
        <v>22</v>
      </c>
      <c r="C31" s="112" t="s">
        <v>61</v>
      </c>
      <c r="D31" s="112" t="s">
        <v>55</v>
      </c>
      <c r="E31" s="112" t="s">
        <v>62</v>
      </c>
    </row>
    <row r="32" spans="2:5" ht="15.75" customHeight="1" thickBot="1" x14ac:dyDescent="0.3">
      <c r="B32" s="107"/>
      <c r="C32" s="107"/>
      <c r="D32" s="107"/>
      <c r="E32" s="107"/>
    </row>
    <row r="33" spans="2:10" x14ac:dyDescent="0.25">
      <c r="B33" s="113" t="s">
        <v>63</v>
      </c>
      <c r="C33" s="113"/>
      <c r="D33" s="113"/>
      <c r="E33" s="113"/>
      <c r="J33" s="21"/>
    </row>
    <row r="34" spans="2:10" x14ac:dyDescent="0.25">
      <c r="B34" s="114" t="s">
        <v>64</v>
      </c>
      <c r="C34" s="115" t="s">
        <v>65</v>
      </c>
      <c r="D34" s="115" t="s">
        <v>21</v>
      </c>
      <c r="E34" s="115" t="s">
        <v>66</v>
      </c>
      <c r="J34" s="21"/>
    </row>
    <row r="35" spans="2:10" x14ac:dyDescent="0.25">
      <c r="B35" s="116" t="s">
        <v>67</v>
      </c>
      <c r="C35" s="116" t="s">
        <v>68</v>
      </c>
      <c r="D35" s="116" t="s">
        <v>68</v>
      </c>
      <c r="E35" s="116" t="s">
        <v>69</v>
      </c>
      <c r="J35" s="22"/>
    </row>
    <row r="36" spans="2:10" x14ac:dyDescent="0.25">
      <c r="B36" s="117" t="s">
        <v>70</v>
      </c>
      <c r="C36" s="118">
        <v>0</v>
      </c>
      <c r="D36" s="118">
        <v>0</v>
      </c>
      <c r="E36" s="118">
        <v>0</v>
      </c>
      <c r="J36" s="21"/>
    </row>
    <row r="37" spans="2:10" x14ac:dyDescent="0.25">
      <c r="B37" s="117">
        <v>0.15</v>
      </c>
      <c r="C37" s="118">
        <v>48350</v>
      </c>
      <c r="D37" s="118">
        <v>96700</v>
      </c>
      <c r="E37" s="118">
        <v>64750</v>
      </c>
      <c r="J37" s="22"/>
    </row>
    <row r="38" spans="2:10" x14ac:dyDescent="0.25">
      <c r="B38" s="117" t="s">
        <v>71</v>
      </c>
      <c r="C38" s="118">
        <v>533400</v>
      </c>
      <c r="D38" s="118">
        <v>600050</v>
      </c>
      <c r="E38" s="118">
        <v>566700</v>
      </c>
      <c r="J38" s="21"/>
    </row>
    <row r="39" spans="2:10" x14ac:dyDescent="0.25">
      <c r="B39" s="119" t="s">
        <v>72</v>
      </c>
      <c r="C39" s="119"/>
      <c r="D39" s="119"/>
      <c r="E39" s="119"/>
      <c r="J39" s="22"/>
    </row>
    <row r="40" spans="2:10" x14ac:dyDescent="0.25">
      <c r="B40" s="120" t="s">
        <v>73</v>
      </c>
      <c r="C40" s="118">
        <v>200000</v>
      </c>
      <c r="D40" s="118">
        <v>250000</v>
      </c>
      <c r="E40" s="118">
        <v>200000</v>
      </c>
    </row>
    <row r="41" spans="2:10" x14ac:dyDescent="0.25">
      <c r="B41" s="119" t="s">
        <v>74</v>
      </c>
      <c r="C41" s="119"/>
      <c r="D41" s="119"/>
      <c r="E41" s="119"/>
    </row>
    <row r="42" spans="2:10" ht="15.75" thickBot="1" x14ac:dyDescent="0.3">
      <c r="B42" s="121" t="s">
        <v>75</v>
      </c>
      <c r="C42" s="121"/>
      <c r="D42" s="121"/>
      <c r="E42" s="121"/>
    </row>
    <row r="43" spans="2:10" ht="15.75" customHeight="1" x14ac:dyDescent="0.25"/>
    <row r="44" spans="2:10" ht="15.75" customHeight="1" thickBot="1" x14ac:dyDescent="0.3"/>
    <row r="45" spans="2:10" x14ac:dyDescent="0.25">
      <c r="B45" s="8" t="s">
        <v>76</v>
      </c>
      <c r="C45" s="8"/>
      <c r="D45" s="8"/>
      <c r="E45" s="8"/>
    </row>
    <row r="46" spans="2:10" x14ac:dyDescent="0.25">
      <c r="B46" s="23"/>
      <c r="C46" s="24" t="s">
        <v>77</v>
      </c>
      <c r="D46" s="24" t="s">
        <v>78</v>
      </c>
      <c r="E46" s="24" t="s">
        <v>79</v>
      </c>
    </row>
    <row r="47" spans="2:10" x14ac:dyDescent="0.25">
      <c r="B47" s="25" t="s">
        <v>80</v>
      </c>
      <c r="C47" s="25" t="s">
        <v>81</v>
      </c>
      <c r="D47" s="25" t="s">
        <v>81</v>
      </c>
      <c r="E47" s="25" t="s">
        <v>82</v>
      </c>
    </row>
    <row r="48" spans="2:10" x14ac:dyDescent="0.25">
      <c r="B48" s="26" t="s">
        <v>83</v>
      </c>
      <c r="C48" s="27">
        <v>0.6</v>
      </c>
      <c r="D48" s="27">
        <v>0.3</v>
      </c>
      <c r="E48" s="28" t="s">
        <v>84</v>
      </c>
    </row>
    <row r="49" spans="2:5" ht="15.75" customHeight="1" x14ac:dyDescent="0.25">
      <c r="B49" s="29" t="s">
        <v>85</v>
      </c>
      <c r="C49" s="30">
        <v>0.3</v>
      </c>
      <c r="D49" s="30">
        <v>0.2</v>
      </c>
      <c r="E49" s="30">
        <v>0.2</v>
      </c>
    </row>
  </sheetData>
  <mergeCells count="9">
    <mergeCell ref="B15:E15"/>
    <mergeCell ref="B26:D26"/>
    <mergeCell ref="B33:E33"/>
    <mergeCell ref="B45:E45"/>
    <mergeCell ref="A1:E1"/>
    <mergeCell ref="B4:F4"/>
    <mergeCell ref="B5:F5"/>
    <mergeCell ref="B6:F6"/>
    <mergeCell ref="B7:H7"/>
  </mergeCells>
  <hyperlinks>
    <hyperlink ref="C2" r:id="rId1" xr:uid="{00000000-0004-0000-0000-000000000000}"/>
    <hyperlink ref="C9" r:id="rId2" xr:uid="{00000000-0004-0000-0000-000001000000}"/>
    <hyperlink ref="C10" r:id="rId3" xr:uid="{00000000-0004-0000-0000-000002000000}"/>
    <hyperlink ref="C11" r:id="rId4" xr:uid="{00000000-0004-0000-0000-000003000000}"/>
  </hyperlinks>
  <pageMargins left="0.7" right="0.7" top="0.75" bottom="0.75" header="0.511811023622047" footer="0.511811023622047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opLeftCell="A12" zoomScale="115" zoomScaleNormal="115" workbookViewId="0">
      <selection activeCell="O40" sqref="O40"/>
    </sheetView>
  </sheetViews>
  <sheetFormatPr defaultColWidth="8.7109375" defaultRowHeight="15" x14ac:dyDescent="0.25"/>
  <cols>
    <col min="1" max="1" width="6.42578125" customWidth="1"/>
    <col min="2" max="2" width="4" customWidth="1"/>
    <col min="3" max="3" width="11.5703125" customWidth="1"/>
    <col min="4" max="4" width="9.5703125" customWidth="1"/>
  </cols>
  <sheetData>
    <row r="1" spans="1:11" x14ac:dyDescent="0.25">
      <c r="A1" s="12" t="s">
        <v>86</v>
      </c>
      <c r="B1" s="12"/>
      <c r="C1" s="12"/>
      <c r="D1" s="12"/>
      <c r="E1" s="12"/>
      <c r="F1" s="12"/>
      <c r="G1" s="12"/>
      <c r="H1" s="12"/>
      <c r="I1" s="12"/>
    </row>
    <row r="2" spans="1:11" x14ac:dyDescent="0.25">
      <c r="A2" t="s">
        <v>2</v>
      </c>
      <c r="C2" s="7" t="s">
        <v>87</v>
      </c>
      <c r="D2" s="7"/>
      <c r="E2" s="7"/>
      <c r="F2" s="7"/>
      <c r="G2" s="7"/>
      <c r="H2" s="7"/>
      <c r="I2" s="7"/>
      <c r="J2" t="s">
        <v>88</v>
      </c>
      <c r="K2" s="31"/>
    </row>
    <row r="3" spans="1:11" ht="15.75" customHeight="1" x14ac:dyDescent="0.25">
      <c r="J3" s="31"/>
    </row>
    <row r="4" spans="1:11" ht="15.75" customHeight="1" x14ac:dyDescent="0.25">
      <c r="C4" s="32" t="s">
        <v>89</v>
      </c>
      <c r="D4" s="33">
        <v>2</v>
      </c>
      <c r="F4" t="s">
        <v>90</v>
      </c>
      <c r="J4" s="31"/>
      <c r="K4" s="34"/>
    </row>
    <row r="5" spans="1:11" x14ac:dyDescent="0.25">
      <c r="F5" t="s">
        <v>91</v>
      </c>
      <c r="J5" s="31"/>
      <c r="K5" s="34"/>
    </row>
    <row r="6" spans="1:11" x14ac:dyDescent="0.25">
      <c r="C6" s="35" t="s">
        <v>92</v>
      </c>
      <c r="F6" t="s">
        <v>93</v>
      </c>
      <c r="J6" s="31"/>
      <c r="K6" s="36"/>
    </row>
    <row r="7" spans="1:11" x14ac:dyDescent="0.25">
      <c r="C7" s="37" t="s">
        <v>94</v>
      </c>
      <c r="D7" s="38">
        <f>IF(D4=1,16100,IF(D4=2,32200,IF(D4=3,16100,IF(D4=4,24150,IF(D4=5,18150,IF(D4=6,26200,IF(D4=7,33850,IF(D4=8,35500,0))))))))</f>
        <v>32200</v>
      </c>
      <c r="F7" t="s">
        <v>95</v>
      </c>
      <c r="J7" s="31"/>
      <c r="K7" s="34"/>
    </row>
    <row r="8" spans="1:11" x14ac:dyDescent="0.25">
      <c r="D8" s="39"/>
      <c r="F8" t="s">
        <v>96</v>
      </c>
      <c r="J8" s="31"/>
      <c r="K8" s="34"/>
    </row>
    <row r="9" spans="1:11" x14ac:dyDescent="0.25">
      <c r="D9" s="39"/>
      <c r="F9" t="s">
        <v>97</v>
      </c>
      <c r="J9" s="31"/>
      <c r="K9" s="34"/>
    </row>
    <row r="10" spans="1:11" x14ac:dyDescent="0.25">
      <c r="D10" s="39"/>
      <c r="F10" t="s">
        <v>98</v>
      </c>
      <c r="J10" s="31"/>
      <c r="K10" s="34"/>
    </row>
    <row r="11" spans="1:11" x14ac:dyDescent="0.25">
      <c r="C11" s="31"/>
      <c r="D11" s="39"/>
      <c r="F11" t="s">
        <v>99</v>
      </c>
      <c r="J11" s="31"/>
      <c r="K11" s="34"/>
    </row>
    <row r="12" spans="1:11" x14ac:dyDescent="0.25">
      <c r="J12" s="31"/>
    </row>
    <row r="13" spans="1:11" ht="15.75" customHeight="1" x14ac:dyDescent="0.25">
      <c r="A13" t="s">
        <v>4</v>
      </c>
      <c r="C13" s="7" t="s">
        <v>100</v>
      </c>
      <c r="D13" s="7"/>
      <c r="E13" s="7"/>
      <c r="F13" s="7"/>
      <c r="G13" s="7"/>
      <c r="H13" s="7"/>
      <c r="I13" s="7"/>
    </row>
    <row r="14" spans="1:11" x14ac:dyDescent="0.25">
      <c r="C14" s="40" t="s">
        <v>101</v>
      </c>
      <c r="D14" s="41"/>
    </row>
    <row r="15" spans="1:11" ht="15.75" customHeight="1" x14ac:dyDescent="0.25">
      <c r="C15" s="42" t="s">
        <v>102</v>
      </c>
      <c r="D15" s="43">
        <v>16000</v>
      </c>
    </row>
    <row r="17" spans="1:11" ht="15.75" customHeight="1" x14ac:dyDescent="0.25">
      <c r="A17" t="s">
        <v>6</v>
      </c>
      <c r="C17" s="7" t="s">
        <v>103</v>
      </c>
      <c r="D17" s="7"/>
      <c r="E17" s="7"/>
      <c r="F17" s="7"/>
      <c r="G17" s="7"/>
      <c r="H17" s="7"/>
      <c r="I17" s="7"/>
    </row>
    <row r="18" spans="1:11" x14ac:dyDescent="0.25">
      <c r="C18" s="44" t="s">
        <v>104</v>
      </c>
      <c r="D18" s="45"/>
      <c r="E18" s="46"/>
      <c r="F18" s="46"/>
      <c r="G18" s="46"/>
      <c r="H18" s="46"/>
    </row>
    <row r="19" spans="1:11" ht="15.75" customHeight="1" x14ac:dyDescent="0.25">
      <c r="C19" s="47" t="s">
        <v>105</v>
      </c>
      <c r="D19" s="48">
        <v>0.24</v>
      </c>
      <c r="E19" s="46"/>
      <c r="F19" s="46"/>
      <c r="G19" s="46"/>
      <c r="H19" s="46"/>
    </row>
    <row r="20" spans="1:11" x14ac:dyDescent="0.25">
      <c r="C20" s="46"/>
      <c r="D20" s="46"/>
      <c r="E20" s="46"/>
      <c r="F20" s="46"/>
      <c r="G20" s="46"/>
      <c r="H20" s="46"/>
    </row>
    <row r="21" spans="1:11" ht="15.75" customHeight="1" x14ac:dyDescent="0.25">
      <c r="A21" t="s">
        <v>8</v>
      </c>
      <c r="C21" s="7" t="s">
        <v>106</v>
      </c>
      <c r="D21" s="7"/>
      <c r="E21" s="7"/>
      <c r="F21" s="7"/>
      <c r="G21" s="7"/>
      <c r="H21" s="7"/>
      <c r="I21" s="7"/>
      <c r="J21" s="49"/>
      <c r="K21" s="49"/>
    </row>
    <row r="22" spans="1:11" ht="15.75" customHeight="1" x14ac:dyDescent="0.25">
      <c r="C22" s="50" t="s">
        <v>107</v>
      </c>
      <c r="D22" s="51">
        <v>20000</v>
      </c>
    </row>
    <row r="24" spans="1:11" x14ac:dyDescent="0.25">
      <c r="A24" t="s">
        <v>10</v>
      </c>
      <c r="C24" s="7" t="s">
        <v>108</v>
      </c>
      <c r="D24" s="7"/>
      <c r="E24" s="7"/>
      <c r="F24" s="7"/>
      <c r="G24" s="7"/>
      <c r="H24" s="7"/>
      <c r="I24" s="7"/>
    </row>
    <row r="25" spans="1:11" x14ac:dyDescent="0.25">
      <c r="D25" s="52">
        <f>D7</f>
        <v>32200</v>
      </c>
      <c r="E25" s="6" t="s">
        <v>109</v>
      </c>
      <c r="F25" s="6"/>
      <c r="G25" s="6"/>
      <c r="H25" s="6"/>
      <c r="I25" s="6"/>
    </row>
    <row r="26" spans="1:11" x14ac:dyDescent="0.25">
      <c r="B26" s="31"/>
      <c r="D26" s="52">
        <f>D22</f>
        <v>20000</v>
      </c>
      <c r="E26" s="5" t="s">
        <v>110</v>
      </c>
      <c r="F26" s="5"/>
      <c r="G26" s="5"/>
      <c r="H26" s="5"/>
      <c r="I26" s="5"/>
    </row>
    <row r="27" spans="1:11" x14ac:dyDescent="0.25">
      <c r="D27" s="52">
        <f>D15</f>
        <v>16000</v>
      </c>
      <c r="E27" s="6" t="s">
        <v>111</v>
      </c>
      <c r="F27" s="6"/>
      <c r="G27" s="6"/>
      <c r="H27" s="6"/>
      <c r="I27" s="6"/>
    </row>
    <row r="28" spans="1:11" x14ac:dyDescent="0.25">
      <c r="I28" s="14"/>
    </row>
    <row r="29" spans="1:11" x14ac:dyDescent="0.25">
      <c r="B29" s="54"/>
      <c r="D29" s="52">
        <f>IF((D27+D26)&gt;D25,MIN(D27,D27+D26-D25)*D19,D27*D19*-1)</f>
        <v>912</v>
      </c>
      <c r="E29" s="6" t="s">
        <v>112</v>
      </c>
      <c r="F29" s="6"/>
      <c r="G29" s="6"/>
      <c r="H29" s="6"/>
      <c r="I29" s="6"/>
    </row>
    <row r="30" spans="1:11" x14ac:dyDescent="0.25">
      <c r="A30" s="55" t="s">
        <v>113</v>
      </c>
      <c r="B30" s="54"/>
      <c r="C30" s="55" t="s">
        <v>114</v>
      </c>
      <c r="D30" s="52"/>
      <c r="E30" s="53"/>
      <c r="F30" s="14"/>
      <c r="G30" s="14"/>
      <c r="H30" s="14"/>
      <c r="I30" s="14"/>
      <c r="J30" t="s">
        <v>88</v>
      </c>
    </row>
    <row r="31" spans="1:11" x14ac:dyDescent="0.25">
      <c r="C31" t="s">
        <v>115</v>
      </c>
      <c r="D31" s="56"/>
    </row>
    <row r="32" spans="1:11" x14ac:dyDescent="0.25">
      <c r="B32" s="54"/>
      <c r="C32" t="s">
        <v>116</v>
      </c>
      <c r="D32" s="52">
        <f>D27-(D29+D30)</f>
        <v>15088</v>
      </c>
      <c r="E32" s="6" t="s">
        <v>117</v>
      </c>
      <c r="F32" s="6"/>
      <c r="G32" s="6"/>
      <c r="H32" s="6"/>
      <c r="I32" s="6"/>
    </row>
    <row r="33" spans="1:9" ht="15.75" customHeight="1" x14ac:dyDescent="0.25">
      <c r="C33" t="s">
        <v>118</v>
      </c>
      <c r="E33" s="14"/>
      <c r="F33" s="14"/>
      <c r="G33" s="14"/>
      <c r="H33" s="14"/>
      <c r="I33" s="14"/>
    </row>
    <row r="34" spans="1:9" ht="15.75" customHeight="1" thickBot="1" x14ac:dyDescent="0.3">
      <c r="D34" s="57">
        <f>(D27-D32)/D27</f>
        <v>5.7000000000000002E-2</v>
      </c>
      <c r="E34" s="58" t="s">
        <v>119</v>
      </c>
      <c r="F34" s="59"/>
    </row>
    <row r="35" spans="1:9" ht="15.75" customHeight="1" x14ac:dyDescent="0.25"/>
    <row r="36" spans="1:9" x14ac:dyDescent="0.25">
      <c r="A36" s="124"/>
      <c r="B36" s="124"/>
      <c r="C36" s="125" t="s">
        <v>120</v>
      </c>
      <c r="D36" s="124"/>
      <c r="E36" s="124"/>
      <c r="F36" s="124"/>
      <c r="G36" s="124"/>
      <c r="H36" s="124"/>
      <c r="I36" s="124"/>
    </row>
    <row r="37" spans="1:9" x14ac:dyDescent="0.25">
      <c r="A37" t="s">
        <v>121</v>
      </c>
      <c r="D37" s="122">
        <f>D15</f>
        <v>16000</v>
      </c>
      <c r="F37" t="s">
        <v>189</v>
      </c>
    </row>
    <row r="38" spans="1:9" x14ac:dyDescent="0.25">
      <c r="A38" t="s">
        <v>122</v>
      </c>
      <c r="D38" s="123">
        <f>IF(D4=2,2000,1000)</f>
        <v>2000</v>
      </c>
      <c r="F38" t="s">
        <v>188</v>
      </c>
    </row>
    <row r="39" spans="1:9" x14ac:dyDescent="0.25">
      <c r="A39" t="s">
        <v>123</v>
      </c>
      <c r="D39" s="123">
        <f>MIN(D37,D38)</f>
        <v>2000</v>
      </c>
    </row>
    <row r="40" spans="1:9" ht="15.75" thickBot="1" x14ac:dyDescent="0.3">
      <c r="A40" t="s">
        <v>124</v>
      </c>
      <c r="D40" s="123">
        <f>(D39*$D$19)</f>
        <v>480</v>
      </c>
      <c r="F40" t="s">
        <v>125</v>
      </c>
    </row>
    <row r="41" spans="1:9" ht="15.75" thickBot="1" x14ac:dyDescent="0.3">
      <c r="D41" s="57">
        <f>1-(D37-D40)/D37</f>
        <v>3.0000000000000027E-2</v>
      </c>
      <c r="E41" s="58" t="s">
        <v>119</v>
      </c>
      <c r="F41" s="59"/>
    </row>
    <row r="43" spans="1:9" x14ac:dyDescent="0.25">
      <c r="C43" s="60" t="s">
        <v>126</v>
      </c>
    </row>
  </sheetData>
  <mergeCells count="11">
    <mergeCell ref="E32:I32"/>
    <mergeCell ref="C24:I24"/>
    <mergeCell ref="E25:I25"/>
    <mergeCell ref="E26:I26"/>
    <mergeCell ref="E27:I27"/>
    <mergeCell ref="E29:I29"/>
    <mergeCell ref="A1:I1"/>
    <mergeCell ref="C2:I2"/>
    <mergeCell ref="C13:I13"/>
    <mergeCell ref="C17:I17"/>
    <mergeCell ref="C21:I21"/>
  </mergeCells>
  <conditionalFormatting sqref="D32">
    <cfRule type="cellIs" dxfId="5" priority="3" operator="lessThan">
      <formula>0</formula>
    </cfRule>
  </conditionalFormatting>
  <conditionalFormatting sqref="D34">
    <cfRule type="cellIs" dxfId="4" priority="4" operator="lessThan">
      <formula>0</formula>
    </cfRule>
  </conditionalFormatting>
  <conditionalFormatting sqref="D41">
    <cfRule type="cellIs" dxfId="3" priority="1" operator="lessThan">
      <formula>0</formula>
    </cfRule>
  </conditionalFormatting>
  <dataValidations count="2">
    <dataValidation type="list" allowBlank="1" showInputMessage="1" showErrorMessage="1" promptTitle="Choose your filing status" sqref="D4" xr:uid="{00000000-0002-0000-0100-000000000000}">
      <formula1>"1,2,3,4,5,6,7,8"</formula1>
      <formula2>0</formula2>
    </dataValidation>
    <dataValidation type="list" allowBlank="1" showInputMessage="1" showErrorMessage="1" promptTitle="Select Federal Tax Bracket" sqref="D19" xr:uid="{00000000-0002-0000-0100-000001000000}">
      <formula1>"10%,12%,22%,24%,32%,35%,37%"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zoomScale="115" zoomScaleNormal="115" workbookViewId="0">
      <selection activeCell="C30" sqref="C30"/>
    </sheetView>
  </sheetViews>
  <sheetFormatPr defaultColWidth="8.7109375" defaultRowHeight="15" x14ac:dyDescent="0.25"/>
  <cols>
    <col min="1" max="1" width="6.42578125" customWidth="1"/>
    <col min="2" max="2" width="4" customWidth="1"/>
    <col min="4" max="4" width="26.85546875" customWidth="1"/>
    <col min="9" max="9" width="13.140625" customWidth="1"/>
  </cols>
  <sheetData>
    <row r="1" spans="1:11" x14ac:dyDescent="0.25">
      <c r="A1" s="12" t="s">
        <v>127</v>
      </c>
      <c r="B1" s="12"/>
      <c r="C1" s="12"/>
      <c r="D1" s="12"/>
      <c r="E1" s="12"/>
      <c r="F1" s="12"/>
      <c r="G1" s="12"/>
      <c r="H1" s="12"/>
      <c r="I1" s="12"/>
    </row>
    <row r="3" spans="1:11" ht="15.75" customHeight="1" x14ac:dyDescent="0.25">
      <c r="A3" t="s">
        <v>2</v>
      </c>
      <c r="C3" s="4" t="s">
        <v>128</v>
      </c>
      <c r="D3" s="4"/>
      <c r="E3" s="4"/>
      <c r="F3" s="4"/>
      <c r="G3" s="4"/>
      <c r="H3" s="4"/>
      <c r="I3" s="4"/>
      <c r="J3" s="61"/>
    </row>
    <row r="4" spans="1:11" ht="15.75" customHeight="1" x14ac:dyDescent="0.25">
      <c r="A4" s="31"/>
      <c r="B4" s="31"/>
      <c r="C4" s="62">
        <v>0.24</v>
      </c>
      <c r="D4" s="63" t="s">
        <v>129</v>
      </c>
      <c r="F4" s="34"/>
    </row>
    <row r="5" spans="1:11" ht="15.75" customHeight="1" x14ac:dyDescent="0.25">
      <c r="A5" s="31"/>
      <c r="B5" s="31"/>
      <c r="C5" s="64">
        <v>0.318</v>
      </c>
      <c r="D5" s="65" t="s">
        <v>130</v>
      </c>
      <c r="J5" s="31"/>
      <c r="K5" s="34"/>
    </row>
    <row r="6" spans="1:11" ht="15.75" customHeight="1" x14ac:dyDescent="0.25">
      <c r="A6" s="31"/>
      <c r="B6" s="31"/>
      <c r="C6" s="66">
        <v>1</v>
      </c>
      <c r="D6" s="63" t="s">
        <v>49</v>
      </c>
      <c r="F6" t="s">
        <v>90</v>
      </c>
      <c r="J6" s="31"/>
      <c r="K6" s="34"/>
    </row>
    <row r="7" spans="1:11" x14ac:dyDescent="0.25">
      <c r="A7" s="31"/>
      <c r="B7" s="31"/>
      <c r="F7" t="s">
        <v>91</v>
      </c>
      <c r="J7" s="31"/>
      <c r="K7" s="34"/>
    </row>
    <row r="8" spans="1:11" x14ac:dyDescent="0.25">
      <c r="A8" s="31"/>
      <c r="B8" s="31"/>
      <c r="F8" t="s">
        <v>93</v>
      </c>
      <c r="J8" s="31"/>
      <c r="K8" s="36"/>
    </row>
    <row r="9" spans="1:11" x14ac:dyDescent="0.25">
      <c r="A9" s="31"/>
      <c r="B9" s="31"/>
      <c r="F9" t="s">
        <v>95</v>
      </c>
      <c r="J9" s="31"/>
      <c r="K9" s="34"/>
    </row>
    <row r="10" spans="1:11" x14ac:dyDescent="0.25">
      <c r="A10" s="31"/>
      <c r="B10" s="31"/>
      <c r="F10" t="s">
        <v>96</v>
      </c>
      <c r="J10" s="31"/>
      <c r="K10" s="34"/>
    </row>
    <row r="11" spans="1:11" x14ac:dyDescent="0.25">
      <c r="A11" s="31"/>
      <c r="B11" s="31"/>
      <c r="F11" t="s">
        <v>97</v>
      </c>
      <c r="J11" s="31"/>
      <c r="K11" s="34"/>
    </row>
    <row r="12" spans="1:11" x14ac:dyDescent="0.25">
      <c r="A12" s="31"/>
      <c r="B12" s="31"/>
      <c r="F12" t="s">
        <v>98</v>
      </c>
      <c r="J12" s="31"/>
      <c r="K12" s="34"/>
    </row>
    <row r="13" spans="1:11" x14ac:dyDescent="0.25">
      <c r="A13" s="31"/>
      <c r="B13" s="31"/>
      <c r="F13" t="s">
        <v>99</v>
      </c>
      <c r="J13" s="31"/>
      <c r="K13" s="34"/>
    </row>
    <row r="14" spans="1:11" x14ac:dyDescent="0.25">
      <c r="A14" s="31"/>
      <c r="B14" s="31"/>
      <c r="J14" s="31"/>
      <c r="K14" s="34"/>
    </row>
    <row r="15" spans="1:11" x14ac:dyDescent="0.25">
      <c r="A15" t="s">
        <v>4</v>
      </c>
      <c r="C15" s="3" t="s">
        <v>131</v>
      </c>
      <c r="D15" s="3"/>
      <c r="E15" s="3"/>
      <c r="F15" s="3"/>
      <c r="G15" s="3"/>
      <c r="H15" s="3"/>
      <c r="I15" s="3"/>
    </row>
    <row r="16" spans="1:11" x14ac:dyDescent="0.25">
      <c r="C16" s="67">
        <f>IF(C6=1,16100,IF(C6=2,32200,IF(C6=3,16100,IF(C6=4,24150,IF(C6=5,18150,IF(C6=6,26200,IF(C6=7,33850,IF(C6=8,35500,0))))))))</f>
        <v>16100</v>
      </c>
      <c r="D16" s="65" t="s">
        <v>109</v>
      </c>
    </row>
    <row r="17" spans="1:9" x14ac:dyDescent="0.25">
      <c r="C17" s="39"/>
    </row>
    <row r="19" spans="1:9" x14ac:dyDescent="0.25">
      <c r="C19" s="7" t="s">
        <v>132</v>
      </c>
      <c r="D19" s="7"/>
      <c r="E19" s="7"/>
      <c r="F19" s="7"/>
      <c r="G19" s="7"/>
      <c r="H19" s="7"/>
      <c r="I19" s="7"/>
    </row>
    <row r="20" spans="1:9" ht="15.75" customHeight="1" x14ac:dyDescent="0.25">
      <c r="A20" s="31"/>
      <c r="B20" s="31"/>
      <c r="C20" s="68">
        <v>10000</v>
      </c>
      <c r="D20" s="63" t="s">
        <v>133</v>
      </c>
    </row>
    <row r="21" spans="1:9" ht="15.75" customHeight="1" x14ac:dyDescent="0.25">
      <c r="A21" s="31"/>
      <c r="B21" s="31"/>
      <c r="C21" s="69">
        <v>40000</v>
      </c>
      <c r="D21" s="65" t="s">
        <v>134</v>
      </c>
    </row>
    <row r="22" spans="1:9" ht="15.75" customHeight="1" x14ac:dyDescent="0.25">
      <c r="A22" s="31"/>
      <c r="B22" s="31"/>
      <c r="C22" s="69">
        <v>30000</v>
      </c>
      <c r="D22" s="65" t="s">
        <v>135</v>
      </c>
    </row>
    <row r="23" spans="1:9" x14ac:dyDescent="0.25">
      <c r="A23" s="31"/>
      <c r="B23" s="31"/>
      <c r="D23" s="14"/>
    </row>
    <row r="24" spans="1:9" x14ac:dyDescent="0.25">
      <c r="A24" s="54" t="s">
        <v>6</v>
      </c>
      <c r="B24" s="31"/>
      <c r="C24" s="3" t="s">
        <v>136</v>
      </c>
      <c r="D24" s="3"/>
      <c r="E24" s="3"/>
      <c r="F24" s="3"/>
      <c r="G24" s="3"/>
      <c r="H24" s="3"/>
      <c r="I24" s="3"/>
    </row>
    <row r="25" spans="1:9" x14ac:dyDescent="0.25">
      <c r="A25" s="31"/>
      <c r="B25" s="31"/>
      <c r="C25" s="70">
        <f>IF((C20+C21)&gt;C16,MIN(C21,C21+C20-C16)*C4,0)</f>
        <v>8136</v>
      </c>
      <c r="D25" s="65" t="s">
        <v>137</v>
      </c>
    </row>
    <row r="26" spans="1:9" x14ac:dyDescent="0.25">
      <c r="A26" s="31"/>
      <c r="B26" s="31"/>
      <c r="C26" s="70">
        <f>C22*C5</f>
        <v>9540</v>
      </c>
      <c r="D26" s="65" t="s">
        <v>138</v>
      </c>
    </row>
    <row r="27" spans="1:9" x14ac:dyDescent="0.25">
      <c r="A27" s="31"/>
      <c r="B27" s="31"/>
      <c r="C27" s="70">
        <f>SUM(C25:C26)</f>
        <v>17676</v>
      </c>
      <c r="D27" s="65" t="s">
        <v>139</v>
      </c>
    </row>
    <row r="28" spans="1:9" x14ac:dyDescent="0.25">
      <c r="A28" s="31"/>
      <c r="B28" s="31"/>
      <c r="C28" s="70">
        <f>C21-C27</f>
        <v>22324</v>
      </c>
      <c r="D28" s="65" t="s">
        <v>117</v>
      </c>
    </row>
    <row r="29" spans="1:9" ht="15.75" customHeight="1" x14ac:dyDescent="0.25">
      <c r="A29" s="31"/>
      <c r="B29" s="31"/>
      <c r="C29" s="71"/>
      <c r="D29" s="72"/>
    </row>
    <row r="30" spans="1:9" ht="15.75" customHeight="1" x14ac:dyDescent="0.25">
      <c r="A30" s="31"/>
      <c r="B30" s="31"/>
      <c r="C30" s="57">
        <f>(C21-C28)/C21</f>
        <v>0.44190000000000002</v>
      </c>
      <c r="D30" s="73" t="s">
        <v>140</v>
      </c>
    </row>
  </sheetData>
  <mergeCells count="5">
    <mergeCell ref="A1:I1"/>
    <mergeCell ref="C3:I3"/>
    <mergeCell ref="C15:I15"/>
    <mergeCell ref="C19:I19"/>
    <mergeCell ref="C24:I24"/>
  </mergeCells>
  <conditionalFormatting sqref="C30">
    <cfRule type="cellIs" dxfId="2" priority="2" operator="lessThan">
      <formula>0</formula>
    </cfRule>
  </conditionalFormatting>
  <dataValidations count="3">
    <dataValidation type="list" allowBlank="1" showInputMessage="1" showErrorMessage="1" promptTitle="Select Federal Tax Bracket" sqref="C4 D5 D21 D25" xr:uid="{00000000-0002-0000-0200-000000000000}">
      <formula1>"10%,12%,22%,24%,32%,35%,37%"</formula1>
      <formula2>0</formula2>
    </dataValidation>
    <dataValidation type="list" allowBlank="1" showInputMessage="1" showErrorMessage="1" promptTitle="Select Federal Tax Bracket" sqref="C5" xr:uid="{00000000-0002-0000-0200-000001000000}">
      <formula1>"0%,15%,18.8%,20%,23.8%,28%,31.8%"</formula1>
      <formula2>0</formula2>
    </dataValidation>
    <dataValidation type="list" allowBlank="1" showInputMessage="1" showErrorMessage="1" promptTitle="Choose your filing status" sqref="C6" xr:uid="{00000000-0002-0000-0200-000002000000}">
      <formula1>"1,2,3,4,5,6,7,8"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tabSelected="1" zoomScale="130" zoomScaleNormal="130" workbookViewId="0">
      <selection activeCell="K8" sqref="K8"/>
    </sheetView>
  </sheetViews>
  <sheetFormatPr defaultColWidth="8.7109375" defaultRowHeight="15" x14ac:dyDescent="0.25"/>
  <cols>
    <col min="1" max="1" width="6.42578125" customWidth="1"/>
    <col min="2" max="2" width="4" customWidth="1"/>
    <col min="3" max="3" width="12.140625" customWidth="1"/>
    <col min="4" max="4" width="29.140625" customWidth="1"/>
    <col min="5" max="5" width="10.140625" customWidth="1"/>
  </cols>
  <sheetData>
    <row r="1" spans="1:5" x14ac:dyDescent="0.25">
      <c r="A1" s="12" t="s">
        <v>141</v>
      </c>
      <c r="B1" s="12"/>
      <c r="C1" s="12"/>
      <c r="D1" s="12"/>
      <c r="E1" s="12"/>
    </row>
    <row r="3" spans="1:5" ht="15.75" customHeight="1" x14ac:dyDescent="0.25">
      <c r="A3" t="s">
        <v>2</v>
      </c>
      <c r="C3" s="7" t="s">
        <v>103</v>
      </c>
      <c r="D3" s="7"/>
      <c r="E3" s="7"/>
    </row>
    <row r="4" spans="1:5" ht="15.75" customHeight="1" x14ac:dyDescent="0.25">
      <c r="A4" s="31" t="s">
        <v>88</v>
      </c>
      <c r="B4" s="31"/>
      <c r="C4" s="74">
        <v>0.32</v>
      </c>
      <c r="D4" s="75" t="s">
        <v>129</v>
      </c>
    </row>
    <row r="5" spans="1:5" x14ac:dyDescent="0.25">
      <c r="A5" s="31" t="s">
        <v>88</v>
      </c>
      <c r="B5" s="31"/>
      <c r="C5" s="76">
        <v>111000</v>
      </c>
      <c r="D5" s="63" t="s">
        <v>142</v>
      </c>
    </row>
    <row r="6" spans="1:5" x14ac:dyDescent="0.25">
      <c r="A6" s="31"/>
      <c r="B6" s="31"/>
      <c r="C6" s="39"/>
    </row>
    <row r="7" spans="1:5" ht="15.75" customHeight="1" x14ac:dyDescent="0.25">
      <c r="A7" t="s">
        <v>4</v>
      </c>
      <c r="B7" s="31"/>
      <c r="C7" s="7" t="s">
        <v>143</v>
      </c>
      <c r="D7" s="7"/>
      <c r="E7" s="7"/>
    </row>
    <row r="8" spans="1:5" ht="15.75" customHeight="1" x14ac:dyDescent="0.25">
      <c r="A8" s="31" t="s">
        <v>88</v>
      </c>
      <c r="B8" s="31"/>
      <c r="C8" s="77">
        <v>50000</v>
      </c>
      <c r="D8" s="75" t="s">
        <v>144</v>
      </c>
    </row>
    <row r="9" spans="1:5" ht="15.75" customHeight="1" x14ac:dyDescent="0.25">
      <c r="A9" s="31" t="s">
        <v>88</v>
      </c>
      <c r="B9" s="31"/>
      <c r="C9" s="77">
        <v>50000</v>
      </c>
      <c r="D9" s="75" t="s">
        <v>134</v>
      </c>
    </row>
    <row r="10" spans="1:5" x14ac:dyDescent="0.25">
      <c r="A10" s="31"/>
      <c r="B10" s="31"/>
      <c r="C10" s="78"/>
    </row>
    <row r="11" spans="1:5" x14ac:dyDescent="0.25">
      <c r="A11" t="s">
        <v>6</v>
      </c>
      <c r="B11" s="31"/>
      <c r="C11" s="7" t="s">
        <v>145</v>
      </c>
      <c r="D11" s="7"/>
      <c r="E11" s="7"/>
    </row>
    <row r="12" spans="1:5" x14ac:dyDescent="0.25">
      <c r="A12" s="31" t="s">
        <v>88</v>
      </c>
      <c r="B12" s="31"/>
      <c r="C12" s="70">
        <f>((MIN(C5:C9)*C4))</f>
        <v>16000</v>
      </c>
      <c r="D12" s="63" t="s">
        <v>112</v>
      </c>
    </row>
    <row r="13" spans="1:5" x14ac:dyDescent="0.25">
      <c r="A13" s="31" t="s">
        <v>88</v>
      </c>
      <c r="B13" s="31"/>
      <c r="C13" s="67">
        <f>C9-C12</f>
        <v>34000</v>
      </c>
      <c r="D13" s="63" t="s">
        <v>117</v>
      </c>
    </row>
    <row r="14" spans="1:5" ht="15.75" customHeight="1" x14ac:dyDescent="0.25">
      <c r="A14" s="31"/>
      <c r="B14" s="31"/>
      <c r="C14" s="39"/>
    </row>
    <row r="15" spans="1:5" ht="15.75" customHeight="1" x14ac:dyDescent="0.25">
      <c r="A15" s="31"/>
      <c r="B15" s="31"/>
      <c r="C15" s="79">
        <f>(C9-C13)/C9</f>
        <v>0.32</v>
      </c>
      <c r="D15" s="73" t="s">
        <v>119</v>
      </c>
    </row>
    <row r="16" spans="1:5" x14ac:dyDescent="0.25">
      <c r="A16" t="s">
        <v>146</v>
      </c>
    </row>
  </sheetData>
  <mergeCells count="4">
    <mergeCell ref="A1:E1"/>
    <mergeCell ref="C3:E3"/>
    <mergeCell ref="C7:E7"/>
    <mergeCell ref="C11:E11"/>
  </mergeCells>
  <conditionalFormatting sqref="C15">
    <cfRule type="cellIs" dxfId="1" priority="2" operator="lessThan">
      <formula>0</formula>
    </cfRule>
  </conditionalFormatting>
  <dataValidations count="1">
    <dataValidation type="list" allowBlank="1" showInputMessage="1" showErrorMessage="1" promptTitle="Select Federal Tax Bracket" sqref="C4" xr:uid="{00000000-0002-0000-0300-000000000000}">
      <formula1>"10%,12%,22%,24%,32%,35%,37%"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zoomScale="115" zoomScaleNormal="115" workbookViewId="0">
      <selection activeCell="C15" sqref="C15"/>
    </sheetView>
  </sheetViews>
  <sheetFormatPr defaultColWidth="8.7109375" defaultRowHeight="15" x14ac:dyDescent="0.25"/>
  <cols>
    <col min="2" max="2" width="4" customWidth="1"/>
    <col min="3" max="3" width="14.85546875" customWidth="1"/>
    <col min="4" max="4" width="31.5703125" customWidth="1"/>
  </cols>
  <sheetData>
    <row r="1" spans="1:5" x14ac:dyDescent="0.25">
      <c r="A1" s="12" t="s">
        <v>147</v>
      </c>
      <c r="B1" s="12"/>
      <c r="C1" s="12"/>
      <c r="D1" s="12"/>
    </row>
    <row r="3" spans="1:5" ht="15.75" customHeight="1" x14ac:dyDescent="0.25">
      <c r="A3" t="s">
        <v>2</v>
      </c>
      <c r="C3" s="7" t="s">
        <v>148</v>
      </c>
      <c r="D3" s="7"/>
    </row>
    <row r="4" spans="1:5" ht="15.75" customHeight="1" x14ac:dyDescent="0.25">
      <c r="B4" s="31" t="s">
        <v>88</v>
      </c>
      <c r="C4" s="80">
        <v>14990000</v>
      </c>
      <c r="D4" s="81" t="s">
        <v>149</v>
      </c>
      <c r="E4" s="31"/>
    </row>
    <row r="5" spans="1:5" x14ac:dyDescent="0.25">
      <c r="B5" s="31"/>
      <c r="C5" s="82"/>
      <c r="E5" s="31"/>
    </row>
    <row r="6" spans="1:5" ht="15.75" customHeight="1" x14ac:dyDescent="0.25">
      <c r="A6" t="s">
        <v>4</v>
      </c>
      <c r="B6" s="31"/>
      <c r="C6" s="7" t="s">
        <v>150</v>
      </c>
      <c r="D6" s="7"/>
      <c r="E6" s="31"/>
    </row>
    <row r="7" spans="1:5" ht="15.75" customHeight="1" x14ac:dyDescent="0.25">
      <c r="B7" s="31" t="s">
        <v>88</v>
      </c>
      <c r="C7" s="83">
        <v>15000000</v>
      </c>
      <c r="D7" s="81" t="s">
        <v>151</v>
      </c>
      <c r="E7" s="31"/>
    </row>
    <row r="8" spans="1:5" x14ac:dyDescent="0.25">
      <c r="B8" s="31"/>
      <c r="C8" s="84"/>
      <c r="E8" s="31"/>
    </row>
    <row r="9" spans="1:5" ht="15.75" customHeight="1" x14ac:dyDescent="0.25">
      <c r="A9" t="s">
        <v>6</v>
      </c>
      <c r="B9" s="31"/>
      <c r="C9" s="7" t="s">
        <v>152</v>
      </c>
      <c r="D9" s="7"/>
      <c r="E9" s="31"/>
    </row>
    <row r="10" spans="1:5" ht="15.75" customHeight="1" x14ac:dyDescent="0.25">
      <c r="C10" s="80">
        <v>1000000</v>
      </c>
      <c r="D10" s="81" t="s">
        <v>153</v>
      </c>
      <c r="E10" s="31"/>
    </row>
    <row r="11" spans="1:5" x14ac:dyDescent="0.25">
      <c r="E11" s="31"/>
    </row>
    <row r="12" spans="1:5" x14ac:dyDescent="0.25">
      <c r="A12" t="s">
        <v>8</v>
      </c>
      <c r="C12" s="7" t="s">
        <v>145</v>
      </c>
      <c r="D12" s="7"/>
      <c r="E12" s="31"/>
    </row>
    <row r="13" spans="1:5" x14ac:dyDescent="0.25">
      <c r="C13" s="85">
        <v>0.4</v>
      </c>
      <c r="D13" s="65" t="s">
        <v>154</v>
      </c>
      <c r="E13" s="31"/>
    </row>
    <row r="14" spans="1:5" x14ac:dyDescent="0.25">
      <c r="C14" s="86">
        <f>0.4*(MAX(C4-C7,0)-MAX(C4-C7-C10,0))</f>
        <v>0</v>
      </c>
      <c r="D14" s="65" t="s">
        <v>155</v>
      </c>
      <c r="E14" s="31"/>
    </row>
    <row r="15" spans="1:5" x14ac:dyDescent="0.25">
      <c r="C15" s="70">
        <f>C10-C14</f>
        <v>1000000</v>
      </c>
      <c r="D15" s="65" t="s">
        <v>117</v>
      </c>
      <c r="E15" s="31"/>
    </row>
    <row r="16" spans="1:5" ht="15.75" customHeight="1" x14ac:dyDescent="0.25">
      <c r="E16" s="31"/>
    </row>
    <row r="17" spans="2:5" ht="15.75" customHeight="1" x14ac:dyDescent="0.25">
      <c r="C17" s="87">
        <f>(C10-C15)/C10</f>
        <v>0</v>
      </c>
      <c r="D17" s="88" t="s">
        <v>119</v>
      </c>
      <c r="E17" s="31"/>
    </row>
    <row r="18" spans="2:5" x14ac:dyDescent="0.25">
      <c r="B18" s="31"/>
      <c r="E18" s="31"/>
    </row>
  </sheetData>
  <mergeCells count="5">
    <mergeCell ref="A1:D1"/>
    <mergeCell ref="C3:D3"/>
    <mergeCell ref="C6:D6"/>
    <mergeCell ref="C9:D9"/>
    <mergeCell ref="C12:D12"/>
  </mergeCells>
  <conditionalFormatting sqref="C17">
    <cfRule type="cellIs" dxfId="0" priority="2" operator="lessThan">
      <formula>0</formula>
    </cfRule>
  </conditionalFormatting>
  <dataValidations count="1">
    <dataValidation type="list" allowBlank="1" showInputMessage="1" showErrorMessage="1" sqref="C7:C8" xr:uid="{00000000-0002-0000-0400-000000000000}">
      <formula1>"13990000,27980000"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"/>
  <sheetViews>
    <sheetView topLeftCell="A24" zoomScale="115" zoomScaleNormal="115" workbookViewId="0">
      <selection activeCell="C40" sqref="C40"/>
    </sheetView>
  </sheetViews>
  <sheetFormatPr defaultColWidth="8.7109375" defaultRowHeight="15" x14ac:dyDescent="0.25"/>
  <cols>
    <col min="2" max="2" width="4" customWidth="1"/>
    <col min="4" max="4" width="37.85546875" customWidth="1"/>
    <col min="8" max="8" width="34.85546875" customWidth="1"/>
  </cols>
  <sheetData>
    <row r="1" spans="1:12" x14ac:dyDescent="0.25">
      <c r="A1" s="12" t="s">
        <v>156</v>
      </c>
      <c r="B1" s="12"/>
      <c r="C1" s="12"/>
      <c r="D1" s="12"/>
    </row>
    <row r="3" spans="1:12" ht="15.75" customHeight="1" x14ac:dyDescent="0.25">
      <c r="A3" t="s">
        <v>2</v>
      </c>
      <c r="C3" s="7" t="s">
        <v>150</v>
      </c>
      <c r="D3" s="7"/>
    </row>
    <row r="4" spans="1:12" ht="15.75" customHeight="1" x14ac:dyDescent="0.25">
      <c r="C4" s="62">
        <v>0.24</v>
      </c>
      <c r="D4" s="63" t="s">
        <v>129</v>
      </c>
      <c r="K4" s="31"/>
      <c r="L4" s="34"/>
    </row>
    <row r="5" spans="1:12" x14ac:dyDescent="0.25">
      <c r="K5" s="31"/>
      <c r="L5" s="34"/>
    </row>
    <row r="6" spans="1:12" x14ac:dyDescent="0.25">
      <c r="K6" s="31"/>
      <c r="L6" s="34"/>
    </row>
    <row r="7" spans="1:12" x14ac:dyDescent="0.25">
      <c r="K7" s="31"/>
      <c r="L7" s="34"/>
    </row>
    <row r="8" spans="1:12" ht="15.75" customHeight="1" x14ac:dyDescent="0.25">
      <c r="A8" t="s">
        <v>4</v>
      </c>
      <c r="C8" s="7" t="s">
        <v>87</v>
      </c>
      <c r="D8" s="7"/>
      <c r="K8" s="31"/>
      <c r="L8" s="34"/>
    </row>
    <row r="9" spans="1:12" ht="15.75" customHeight="1" x14ac:dyDescent="0.25">
      <c r="C9" s="89">
        <v>5</v>
      </c>
      <c r="E9" t="s">
        <v>90</v>
      </c>
      <c r="K9" s="31"/>
      <c r="L9" s="34"/>
    </row>
    <row r="10" spans="1:12" x14ac:dyDescent="0.25">
      <c r="E10" t="s">
        <v>91</v>
      </c>
      <c r="K10" s="31"/>
      <c r="L10" s="34"/>
    </row>
    <row r="11" spans="1:12" x14ac:dyDescent="0.25">
      <c r="E11" t="s">
        <v>93</v>
      </c>
      <c r="K11" s="31"/>
      <c r="L11" s="34"/>
    </row>
    <row r="12" spans="1:12" x14ac:dyDescent="0.25">
      <c r="E12" t="s">
        <v>95</v>
      </c>
      <c r="K12" s="31"/>
      <c r="L12" s="36"/>
    </row>
    <row r="13" spans="1:12" x14ac:dyDescent="0.25">
      <c r="E13" t="s">
        <v>96</v>
      </c>
      <c r="K13" s="31"/>
      <c r="L13" s="34"/>
    </row>
    <row r="14" spans="1:12" x14ac:dyDescent="0.25">
      <c r="E14" t="s">
        <v>97</v>
      </c>
      <c r="K14" s="31"/>
      <c r="L14" s="34"/>
    </row>
    <row r="15" spans="1:12" x14ac:dyDescent="0.25">
      <c r="E15" t="s">
        <v>98</v>
      </c>
      <c r="K15" s="31"/>
      <c r="L15" s="34"/>
    </row>
    <row r="16" spans="1:12" x14ac:dyDescent="0.25">
      <c r="E16" t="s">
        <v>99</v>
      </c>
      <c r="K16" s="31"/>
      <c r="L16" s="34"/>
    </row>
    <row r="17" spans="1:12" x14ac:dyDescent="0.25">
      <c r="K17" s="31"/>
      <c r="L17" s="34"/>
    </row>
    <row r="18" spans="1:12" x14ac:dyDescent="0.25">
      <c r="A18" t="s">
        <v>6</v>
      </c>
      <c r="C18" s="7" t="s">
        <v>157</v>
      </c>
      <c r="D18" s="7"/>
    </row>
    <row r="19" spans="1:12" x14ac:dyDescent="0.25">
      <c r="A19" s="90"/>
      <c r="B19" s="90"/>
      <c r="C19" s="67">
        <f>IF(C9=1,16100,IF(C9=2,32200,IF(C9=3,16100,IF(C9=4,24150,IF(C9=5,18150,IF(C9=6,26200,IF(C9=7,33850,IF(C9=8,35500,0))))))))</f>
        <v>18150</v>
      </c>
      <c r="D19" s="65" t="s">
        <v>158</v>
      </c>
    </row>
    <row r="20" spans="1:12" x14ac:dyDescent="0.25">
      <c r="C20" s="67">
        <v>20000</v>
      </c>
      <c r="D20" s="65" t="s">
        <v>133</v>
      </c>
    </row>
    <row r="21" spans="1:12" x14ac:dyDescent="0.25">
      <c r="C21" s="39"/>
    </row>
    <row r="22" spans="1:12" ht="15.75" customHeight="1" x14ac:dyDescent="0.25">
      <c r="A22" t="s">
        <v>8</v>
      </c>
      <c r="C22" s="7" t="s">
        <v>159</v>
      </c>
      <c r="D22" s="7"/>
    </row>
    <row r="23" spans="1:12" ht="15.75" customHeight="1" x14ac:dyDescent="0.25">
      <c r="C23" s="91">
        <v>7500</v>
      </c>
      <c r="D23" s="65" t="s">
        <v>160</v>
      </c>
    </row>
    <row r="24" spans="1:12" ht="15.75" customHeight="1" x14ac:dyDescent="0.25">
      <c r="C24" s="92">
        <v>3750</v>
      </c>
      <c r="D24" s="65" t="s">
        <v>161</v>
      </c>
    </row>
    <row r="25" spans="1:12" x14ac:dyDescent="0.25">
      <c r="C25" s="78"/>
    </row>
    <row r="26" spans="1:12" x14ac:dyDescent="0.25">
      <c r="A26" t="s">
        <v>8</v>
      </c>
      <c r="C26" s="7" t="s">
        <v>162</v>
      </c>
      <c r="D26" s="7"/>
    </row>
    <row r="27" spans="1:12" x14ac:dyDescent="0.25">
      <c r="C27" s="70">
        <f>IF((C20+C23)&gt;C19,MIN(C23,C23+C20-C19)*C4,0)</f>
        <v>1800</v>
      </c>
      <c r="D27" s="65" t="s">
        <v>137</v>
      </c>
    </row>
    <row r="28" spans="1:12" x14ac:dyDescent="0.25">
      <c r="C28" s="70">
        <f>SUM(C27:C27)</f>
        <v>1800</v>
      </c>
      <c r="D28" s="65" t="s">
        <v>112</v>
      </c>
    </row>
    <row r="29" spans="1:12" x14ac:dyDescent="0.25">
      <c r="C29" s="70">
        <f>C23-C28</f>
        <v>5700</v>
      </c>
      <c r="D29" s="65" t="s">
        <v>117</v>
      </c>
    </row>
    <row r="30" spans="1:12" ht="15.75" customHeight="1" x14ac:dyDescent="0.25">
      <c r="C30" s="93"/>
    </row>
    <row r="31" spans="1:12" ht="15.75" customHeight="1" x14ac:dyDescent="0.25">
      <c r="C31" s="94">
        <f>(C23-C29)/C23</f>
        <v>0.24</v>
      </c>
      <c r="D31" s="95" t="s">
        <v>163</v>
      </c>
    </row>
    <row r="33" spans="1:4" ht="15.75" customHeight="1" x14ac:dyDescent="0.25">
      <c r="A33" t="s">
        <v>10</v>
      </c>
      <c r="C33" s="7" t="s">
        <v>164</v>
      </c>
      <c r="D33" s="7"/>
    </row>
    <row r="34" spans="1:4" ht="15.75" customHeight="1" x14ac:dyDescent="0.25">
      <c r="C34" s="91">
        <v>5700</v>
      </c>
      <c r="D34" s="81" t="s">
        <v>165</v>
      </c>
    </row>
    <row r="35" spans="1:4" x14ac:dyDescent="0.25">
      <c r="C35" s="82"/>
    </row>
    <row r="36" spans="1:4" x14ac:dyDescent="0.25">
      <c r="A36" t="s">
        <v>16</v>
      </c>
      <c r="C36" s="7" t="s">
        <v>166</v>
      </c>
      <c r="D36" s="7"/>
    </row>
    <row r="37" spans="1:4" x14ac:dyDescent="0.25">
      <c r="C37" s="96">
        <f>C23+C34</f>
        <v>13200</v>
      </c>
      <c r="D37" s="65" t="s">
        <v>167</v>
      </c>
    </row>
    <row r="38" spans="1:4" x14ac:dyDescent="0.25">
      <c r="C38" s="70">
        <f>C29</f>
        <v>5700</v>
      </c>
      <c r="D38" s="65" t="s">
        <v>168</v>
      </c>
    </row>
    <row r="39" spans="1:4" ht="15.75" customHeight="1" x14ac:dyDescent="0.25">
      <c r="C39" s="93"/>
    </row>
    <row r="40" spans="1:4" ht="15.75" customHeight="1" x14ac:dyDescent="0.25">
      <c r="C40" s="97">
        <f>(C37-C38)/C37</f>
        <v>0.56818181818181823</v>
      </c>
      <c r="D40" s="95" t="s">
        <v>169</v>
      </c>
    </row>
  </sheetData>
  <mergeCells count="8">
    <mergeCell ref="C26:D26"/>
    <mergeCell ref="C33:D33"/>
    <mergeCell ref="C36:D36"/>
    <mergeCell ref="A1:D1"/>
    <mergeCell ref="C3:D3"/>
    <mergeCell ref="C8:D8"/>
    <mergeCell ref="C18:D18"/>
    <mergeCell ref="C22:D22"/>
  </mergeCells>
  <dataValidations count="2">
    <dataValidation type="list" allowBlank="1" showInputMessage="1" showErrorMessage="1" promptTitle="Select Federal Tax Bracket" sqref="C4" xr:uid="{00000000-0002-0000-0500-000000000000}">
      <formula1>"10%,12%,22%,24%,32%,35%,37%"</formula1>
      <formula2>0</formula2>
    </dataValidation>
    <dataValidation type="list" allowBlank="1" showInputMessage="1" showErrorMessage="1" promptTitle="Choose your filing status" sqref="C9" xr:uid="{00000000-0002-0000-0500-000001000000}">
      <formula1>"1,2,3,4,5,6,7,8"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zoomScale="115" zoomScaleNormal="115" workbookViewId="0">
      <selection activeCell="Q15" sqref="Q15"/>
    </sheetView>
  </sheetViews>
  <sheetFormatPr defaultColWidth="8.7109375" defaultRowHeight="15" x14ac:dyDescent="0.25"/>
  <cols>
    <col min="2" max="2" width="4" customWidth="1"/>
    <col min="3" max="3" width="19.140625" customWidth="1"/>
    <col min="4" max="4" width="36.42578125" customWidth="1"/>
  </cols>
  <sheetData>
    <row r="1" spans="1:9" x14ac:dyDescent="0.25">
      <c r="A1" s="12" t="s">
        <v>170</v>
      </c>
      <c r="B1" s="12"/>
      <c r="C1" s="12"/>
      <c r="D1" s="12"/>
    </row>
    <row r="3" spans="1:9" x14ac:dyDescent="0.25">
      <c r="C3" s="2" t="s">
        <v>171</v>
      </c>
      <c r="D3" s="2"/>
    </row>
    <row r="4" spans="1:9" x14ac:dyDescent="0.25">
      <c r="C4" s="99"/>
      <c r="D4" s="99"/>
    </row>
    <row r="5" spans="1:9" ht="15.75" customHeight="1" x14ac:dyDescent="0.25">
      <c r="A5" t="s">
        <v>2</v>
      </c>
      <c r="B5" s="31"/>
      <c r="C5" s="7" t="s">
        <v>172</v>
      </c>
      <c r="D5" s="7"/>
    </row>
    <row r="6" spans="1:9" ht="15.75" customHeight="1" x14ac:dyDescent="0.25">
      <c r="B6" s="31" t="s">
        <v>88</v>
      </c>
      <c r="C6" s="100">
        <v>500000</v>
      </c>
      <c r="D6" s="75" t="s">
        <v>173</v>
      </c>
    </row>
    <row r="7" spans="1:9" ht="15.75" customHeight="1" x14ac:dyDescent="0.25">
      <c r="B7" s="31" t="s">
        <v>88</v>
      </c>
      <c r="C7" s="100">
        <v>500000</v>
      </c>
      <c r="D7" s="75" t="s">
        <v>174</v>
      </c>
    </row>
    <row r="8" spans="1:9" x14ac:dyDescent="0.25">
      <c r="B8" s="31"/>
    </row>
    <row r="9" spans="1:9" ht="15.75" customHeight="1" x14ac:dyDescent="0.25">
      <c r="A9" t="s">
        <v>4</v>
      </c>
      <c r="B9" s="31"/>
      <c r="C9" s="7" t="s">
        <v>175</v>
      </c>
      <c r="D9" s="7"/>
    </row>
    <row r="10" spans="1:9" ht="15.75" customHeight="1" x14ac:dyDescent="0.25">
      <c r="B10" s="31"/>
      <c r="C10" s="74">
        <v>0.32</v>
      </c>
      <c r="D10" s="75" t="s">
        <v>176</v>
      </c>
      <c r="E10" s="34"/>
    </row>
    <row r="11" spans="1:9" x14ac:dyDescent="0.25">
      <c r="B11" s="31"/>
      <c r="E11" s="34"/>
    </row>
    <row r="12" spans="1:9" x14ac:dyDescent="0.25">
      <c r="A12" t="s">
        <v>6</v>
      </c>
      <c r="B12" s="31"/>
      <c r="C12" s="1" t="s">
        <v>177</v>
      </c>
      <c r="D12" s="1"/>
      <c r="E12" s="34"/>
    </row>
    <row r="13" spans="1:9" x14ac:dyDescent="0.25">
      <c r="B13" s="31"/>
      <c r="C13" s="67">
        <f>C6*(1-C10)+C7</f>
        <v>840000</v>
      </c>
      <c r="D13" s="63" t="s">
        <v>178</v>
      </c>
      <c r="H13" s="31"/>
      <c r="I13" s="34"/>
    </row>
    <row r="14" spans="1:9" x14ac:dyDescent="0.25">
      <c r="B14" s="31"/>
      <c r="C14" s="39"/>
      <c r="H14" s="31"/>
      <c r="I14" s="34"/>
    </row>
    <row r="15" spans="1:9" x14ac:dyDescent="0.25">
      <c r="B15" s="31"/>
      <c r="C15" s="39"/>
      <c r="H15" s="31"/>
      <c r="I15" s="34"/>
    </row>
    <row r="16" spans="1:9" x14ac:dyDescent="0.25">
      <c r="B16" s="31" t="s">
        <v>88</v>
      </c>
      <c r="C16" s="98" t="s">
        <v>179</v>
      </c>
      <c r="D16" s="101"/>
      <c r="H16" s="31"/>
      <c r="I16" s="34"/>
    </row>
    <row r="17" spans="1:9" x14ac:dyDescent="0.25">
      <c r="B17" s="31"/>
      <c r="H17" s="31"/>
      <c r="I17" s="34"/>
    </row>
    <row r="18" spans="1:9" ht="15.75" customHeight="1" x14ac:dyDescent="0.25">
      <c r="A18" t="s">
        <v>8</v>
      </c>
      <c r="B18" s="31"/>
      <c r="C18" s="7" t="s">
        <v>175</v>
      </c>
      <c r="D18" s="7"/>
      <c r="H18" s="31"/>
      <c r="I18" s="34"/>
    </row>
    <row r="19" spans="1:9" ht="15.75" customHeight="1" x14ac:dyDescent="0.25">
      <c r="B19" s="31" t="s">
        <v>88</v>
      </c>
      <c r="C19" s="62">
        <v>0.22</v>
      </c>
      <c r="D19" s="63" t="s">
        <v>180</v>
      </c>
      <c r="H19" s="31"/>
      <c r="I19" s="34"/>
    </row>
    <row r="20" spans="1:9" x14ac:dyDescent="0.25">
      <c r="B20" s="31"/>
      <c r="H20" s="31"/>
      <c r="I20" s="34"/>
    </row>
    <row r="21" spans="1:9" ht="15.75" customHeight="1" x14ac:dyDescent="0.25">
      <c r="A21" t="s">
        <v>10</v>
      </c>
      <c r="B21" s="31"/>
      <c r="C21" s="7" t="s">
        <v>87</v>
      </c>
      <c r="D21" s="7"/>
      <c r="H21" s="31"/>
      <c r="I21" s="34"/>
    </row>
    <row r="22" spans="1:9" ht="15.75" customHeight="1" x14ac:dyDescent="0.25">
      <c r="B22" s="31"/>
      <c r="C22" s="66">
        <v>8</v>
      </c>
      <c r="D22" s="63" t="s">
        <v>49</v>
      </c>
      <c r="E22" t="s">
        <v>90</v>
      </c>
      <c r="H22" s="31"/>
      <c r="I22" s="36"/>
    </row>
    <row r="23" spans="1:9" x14ac:dyDescent="0.25">
      <c r="B23" s="31"/>
      <c r="E23" t="s">
        <v>91</v>
      </c>
      <c r="H23" s="31"/>
      <c r="I23" s="36"/>
    </row>
    <row r="24" spans="1:9" x14ac:dyDescent="0.25">
      <c r="B24" s="31"/>
      <c r="E24" t="s">
        <v>93</v>
      </c>
      <c r="H24" s="31"/>
      <c r="I24" s="36"/>
    </row>
    <row r="25" spans="1:9" x14ac:dyDescent="0.25">
      <c r="B25" s="31"/>
      <c r="E25" t="s">
        <v>95</v>
      </c>
      <c r="H25" s="31"/>
      <c r="I25" s="34"/>
    </row>
    <row r="26" spans="1:9" x14ac:dyDescent="0.25">
      <c r="B26" s="31"/>
      <c r="E26" t="s">
        <v>96</v>
      </c>
      <c r="H26" s="31"/>
      <c r="I26" s="34"/>
    </row>
    <row r="27" spans="1:9" x14ac:dyDescent="0.25">
      <c r="B27" s="31"/>
      <c r="E27" t="s">
        <v>97</v>
      </c>
      <c r="H27" s="31"/>
      <c r="I27" s="34"/>
    </row>
    <row r="28" spans="1:9" x14ac:dyDescent="0.25">
      <c r="B28" s="31"/>
      <c r="E28" t="s">
        <v>98</v>
      </c>
      <c r="H28" s="31"/>
      <c r="I28" s="34"/>
    </row>
    <row r="29" spans="1:9" x14ac:dyDescent="0.25">
      <c r="B29" s="31"/>
      <c r="E29" t="s">
        <v>99</v>
      </c>
      <c r="H29" s="31"/>
      <c r="I29" s="34"/>
    </row>
    <row r="30" spans="1:9" x14ac:dyDescent="0.25">
      <c r="B30" s="31"/>
      <c r="H30" s="31"/>
      <c r="I30" s="34"/>
    </row>
    <row r="31" spans="1:9" x14ac:dyDescent="0.25">
      <c r="A31" t="s">
        <v>16</v>
      </c>
      <c r="B31" s="31"/>
      <c r="C31" s="1" t="s">
        <v>181</v>
      </c>
      <c r="D31" s="1"/>
      <c r="H31" s="31"/>
      <c r="I31" s="34"/>
    </row>
    <row r="32" spans="1:9" x14ac:dyDescent="0.25">
      <c r="C32" s="67">
        <f>IF(C22=1,15000,IF(C22=2,30000,IF(C22=3,15000,IF(C22=4,22500,IF(C22=5,17000,IF(C22=6,24200,IF(C22=7,31600,IF(C22=8,33200))))))))</f>
        <v>33200</v>
      </c>
      <c r="D32" s="63" t="s">
        <v>109</v>
      </c>
      <c r="H32" s="31"/>
      <c r="I32" s="34"/>
    </row>
    <row r="33" spans="1:9" x14ac:dyDescent="0.25">
      <c r="C33" s="39"/>
      <c r="H33" s="31"/>
      <c r="I33" s="34"/>
    </row>
    <row r="34" spans="1:9" ht="15.75" customHeight="1" x14ac:dyDescent="0.25">
      <c r="C34" s="7" t="s">
        <v>182</v>
      </c>
      <c r="D34" s="7"/>
      <c r="H34" s="31"/>
      <c r="I34" s="34"/>
    </row>
    <row r="35" spans="1:9" ht="15.75" customHeight="1" x14ac:dyDescent="0.25">
      <c r="B35" s="31"/>
      <c r="C35" s="91">
        <v>17000</v>
      </c>
      <c r="D35" s="63" t="s">
        <v>183</v>
      </c>
    </row>
    <row r="36" spans="1:9" x14ac:dyDescent="0.25">
      <c r="B36" s="31"/>
      <c r="C36" s="102"/>
    </row>
    <row r="37" spans="1:9" x14ac:dyDescent="0.25">
      <c r="A37" t="s">
        <v>184</v>
      </c>
      <c r="B37" s="31"/>
      <c r="C37" s="1" t="s">
        <v>185</v>
      </c>
      <c r="D37" s="1"/>
    </row>
    <row r="38" spans="1:9" x14ac:dyDescent="0.25">
      <c r="B38" s="31"/>
      <c r="C38" s="67">
        <f>IF(C35&gt;C32,C6*C19,C6*C19+(C32-C35))</f>
        <v>126200</v>
      </c>
      <c r="D38" s="63" t="s">
        <v>134</v>
      </c>
    </row>
    <row r="39" spans="1:9" x14ac:dyDescent="0.25">
      <c r="B39" s="31"/>
      <c r="C39" s="67">
        <f>C6+C7-C38</f>
        <v>873800</v>
      </c>
      <c r="D39" s="63" t="s">
        <v>178</v>
      </c>
    </row>
    <row r="40" spans="1:9" x14ac:dyDescent="0.25">
      <c r="B40" s="31"/>
      <c r="C40" s="103"/>
      <c r="D40" s="104"/>
    </row>
    <row r="41" spans="1:9" ht="15.75" customHeight="1" x14ac:dyDescent="0.25">
      <c r="A41" t="s">
        <v>186</v>
      </c>
      <c r="B41" s="31"/>
      <c r="C41" s="7" t="s">
        <v>145</v>
      </c>
      <c r="D41" s="7"/>
    </row>
    <row r="42" spans="1:9" ht="15.75" customHeight="1" x14ac:dyDescent="0.25">
      <c r="B42" s="31"/>
      <c r="C42" s="105">
        <f>(C39-C13)/C38</f>
        <v>0.26782884310618066</v>
      </c>
      <c r="D42" s="106" t="s">
        <v>119</v>
      </c>
    </row>
    <row r="43" spans="1:9" x14ac:dyDescent="0.25">
      <c r="B43" s="31"/>
    </row>
    <row r="44" spans="1:9" x14ac:dyDescent="0.25">
      <c r="B44" s="31"/>
    </row>
    <row r="45" spans="1:9" x14ac:dyDescent="0.25">
      <c r="B45" s="31"/>
    </row>
    <row r="46" spans="1:9" x14ac:dyDescent="0.25">
      <c r="B46" s="31"/>
    </row>
  </sheetData>
  <mergeCells count="11">
    <mergeCell ref="C41:D41"/>
    <mergeCell ref="C18:D18"/>
    <mergeCell ref="C21:D21"/>
    <mergeCell ref="C31:D31"/>
    <mergeCell ref="C34:D34"/>
    <mergeCell ref="C37:D37"/>
    <mergeCell ref="A1:D1"/>
    <mergeCell ref="C3:D3"/>
    <mergeCell ref="C5:D5"/>
    <mergeCell ref="C9:D9"/>
    <mergeCell ref="C12:D12"/>
  </mergeCells>
  <dataValidations count="2">
    <dataValidation type="list" allowBlank="1" showInputMessage="1" showErrorMessage="1" promptTitle="Choose your filing status" sqref="C22" xr:uid="{00000000-0002-0000-0600-000000000000}">
      <formula1>"1,2,3,4,5,6,7,8"</formula1>
      <formula2>0</formula2>
    </dataValidation>
    <dataValidation type="list" allowBlank="1" showInputMessage="1" showErrorMessage="1" promptTitle="Select Federal Tax Bracket" sqref="C10 C19" xr:uid="{00000000-0002-0000-0600-000001000000}">
      <formula1>"10%,12%,22%,24%,32%,35%,37%"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Gift of Cash</vt:lpstr>
      <vt:lpstr>Gift of Stock</vt:lpstr>
      <vt:lpstr>Gift of QCD from IRA</vt:lpstr>
      <vt:lpstr>Testamentary Gift of IRA</vt:lpstr>
      <vt:lpstr>Employer Matching Gift</vt:lpstr>
      <vt:lpstr>Roth w Charity Offset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JPicerno</dc:creator>
  <dc:description/>
  <cp:lastModifiedBy>Phil DeMuth</cp:lastModifiedBy>
  <cp:revision>0</cp:revision>
  <dcterms:created xsi:type="dcterms:W3CDTF">2024-09-25T19:59:24Z</dcterms:created>
  <dcterms:modified xsi:type="dcterms:W3CDTF">2025-12-01T22:13:09Z</dcterms:modified>
  <dc:language>en-US</dc:language>
</cp:coreProperties>
</file>