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7707247953206b0/Desktop/"/>
    </mc:Choice>
  </mc:AlternateContent>
  <xr:revisionPtr revIDLastSave="9" documentId="8_{7D9E1EEE-C136-4728-A484-0053C3AEA28C}" xr6:coauthVersionLast="47" xr6:coauthVersionMax="47" xr10:uidLastSave="{B3F25D90-D56D-47B1-AFD1-02A8D24B32D0}"/>
  <bookViews>
    <workbookView xWindow="-103" yWindow="-103" windowWidth="33120" windowHeight="18720" xr2:uid="{00000000-000D-0000-FFFF-FFFF00000000}"/>
  </bookViews>
  <sheets>
    <sheet name="Start Here" sheetId="13" r:id="rId1"/>
    <sheet name="Gift of Cash" sheetId="3" r:id="rId2"/>
    <sheet name="Gift of Stock" sheetId="5" r:id="rId3"/>
    <sheet name="Gift of QCD from IRA" sheetId="6" r:id="rId4"/>
    <sheet name="Testamentary Gift of IRA" sheetId="8" r:id="rId5"/>
    <sheet name="Employer Matching Gift" sheetId="9" r:id="rId6"/>
    <sheet name="Roth w Charity Offset" sheetId="1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2" l="1"/>
  <c r="C14" i="8"/>
  <c r="C15" i="8" s="1"/>
  <c r="C17" i="8" s="1"/>
  <c r="C32" i="12"/>
  <c r="C38" i="12" s="1"/>
  <c r="C19" i="9"/>
  <c r="C37" i="9"/>
  <c r="C16" i="5"/>
  <c r="C25" i="5" s="1"/>
  <c r="C26" i="5"/>
  <c r="D7" i="3"/>
  <c r="C39" i="12" l="1"/>
  <c r="C42" i="12" s="1"/>
  <c r="C27" i="9"/>
  <c r="C28" i="9" s="1"/>
  <c r="C29" i="9" s="1"/>
  <c r="C27" i="5"/>
  <c r="C28" i="5" s="1"/>
  <c r="C30" i="5" s="1"/>
  <c r="C12" i="6"/>
  <c r="C13" i="6" s="1"/>
  <c r="C38" i="9" l="1"/>
  <c r="C40" i="9" s="1"/>
  <c r="C31" i="9"/>
  <c r="C15" i="6"/>
  <c r="D26" i="3" l="1"/>
  <c r="D27" i="3" l="1"/>
  <c r="D25" i="3" l="1"/>
  <c r="D29" i="3" l="1"/>
  <c r="D32" i="3" l="1"/>
  <c r="D34" i="3" s="1"/>
</calcChain>
</file>

<file path=xl/sharedStrings.xml><?xml version="1.0" encoding="utf-8"?>
<sst xmlns="http://schemas.openxmlformats.org/spreadsheetml/2006/main" count="253" uniqueCount="154">
  <si>
    <t xml:space="preserve"> </t>
  </si>
  <si>
    <t>1=single</t>
  </si>
  <si>
    <t>2=married filing jointly</t>
  </si>
  <si>
    <t>3=married filing separately</t>
  </si>
  <si>
    <t>4=head of household</t>
  </si>
  <si>
    <t>Filing status:</t>
  </si>
  <si>
    <t>Standard</t>
  </si>
  <si>
    <t>Deduction:</t>
  </si>
  <si>
    <t>Step 1</t>
  </si>
  <si>
    <t>Step 2</t>
  </si>
  <si>
    <t>Cash</t>
  </si>
  <si>
    <t>Gift</t>
  </si>
  <si>
    <t>Step 3</t>
  </si>
  <si>
    <t>Other Schedule A Deductions (i.e., Mortgage, SALT)</t>
  </si>
  <si>
    <t>Federal Tax Savings</t>
  </si>
  <si>
    <t>After-tax cost of Donation</t>
  </si>
  <si>
    <t>Giving Power</t>
  </si>
  <si>
    <t xml:space="preserve">Standard Deduction </t>
  </si>
  <si>
    <t>Bracket</t>
  </si>
  <si>
    <t>Step 4</t>
  </si>
  <si>
    <t>Deductions</t>
  </si>
  <si>
    <t>Step 5</t>
  </si>
  <si>
    <t>Step 6</t>
  </si>
  <si>
    <t>Cash Donation to Registered Public Charity</t>
  </si>
  <si>
    <t>Marginal Federal Tax</t>
  </si>
  <si>
    <t>Cash and Property</t>
  </si>
  <si>
    <t>Type of Valuation</t>
  </si>
  <si>
    <t>Fair Market Value</t>
  </si>
  <si>
    <t>Public Charities</t>
  </si>
  <si>
    <t>Private Foundations</t>
  </si>
  <si>
    <t xml:space="preserve">2025 Percentage of Adjusted Gross Income Annual Deduction Limits </t>
  </si>
  <si>
    <t>Capital Gains Bracket</t>
  </si>
  <si>
    <t>Capital Gain Property</t>
  </si>
  <si>
    <t>Unrelated C.G. Property</t>
  </si>
  <si>
    <t>Cost Basis Only</t>
  </si>
  <si>
    <t>20% or 30%</t>
  </si>
  <si>
    <t>Charitable Donation</t>
  </si>
  <si>
    <t>Capital Gains in gift</t>
  </si>
  <si>
    <t>Income Taxes Saved</t>
  </si>
  <si>
    <t>Total Taxes Saved</t>
  </si>
  <si>
    <t xml:space="preserve">  Giving Power</t>
  </si>
  <si>
    <t>2025 IRA Qualified Charitable Distribution Calculator</t>
  </si>
  <si>
    <t xml:space="preserve">Required Minimum Distribution </t>
  </si>
  <si>
    <t xml:space="preserve">  </t>
  </si>
  <si>
    <t>Donation to Registered Public Charity</t>
  </si>
  <si>
    <t>Marginal Federal Tax Bracket</t>
  </si>
  <si>
    <t>Size of Estate</t>
  </si>
  <si>
    <t>Scenario 1: No Roth Conversion</t>
  </si>
  <si>
    <t>Federal Estate Tax Rate</t>
  </si>
  <si>
    <t>Parent's Taxable Account</t>
  </si>
  <si>
    <t>Value of IRA Charitable Gift</t>
  </si>
  <si>
    <t>Federal Estate Tax Saving</t>
  </si>
  <si>
    <t>Total After-Tax to Child</t>
  </si>
  <si>
    <t>2025 Cash Gift + Employer Match</t>
  </si>
  <si>
    <t>Standard Deduction</t>
  </si>
  <si>
    <t>Capital Gains in donated secutities</t>
  </si>
  <si>
    <t>Capital Gains Taxes Avoided</t>
  </si>
  <si>
    <t>Employer Match</t>
  </si>
  <si>
    <t>Total Donation</t>
  </si>
  <si>
    <t>Total Cost of Donation</t>
  </si>
  <si>
    <t>Tax Rate</t>
  </si>
  <si>
    <t>Heads of Households</t>
  </si>
  <si>
    <t>$0 to $11,925</t>
  </si>
  <si>
    <t>$0 to $23,850</t>
  </si>
  <si>
    <t>$0 to $17,000</t>
  </si>
  <si>
    <t>https://estateview.info/</t>
  </si>
  <si>
    <t>$11,925 to $48,475</t>
  </si>
  <si>
    <t>$23,850 to $96,950</t>
  </si>
  <si>
    <t>$17,000 to $64,850</t>
  </si>
  <si>
    <t>http://www.tigertables.com/</t>
  </si>
  <si>
    <t>$48,475 to $103,350</t>
  </si>
  <si>
    <t>$96,950 to $206,700</t>
  </si>
  <si>
    <t>$64,850 to $103,350</t>
  </si>
  <si>
    <t>https://leimberg.com/Software</t>
  </si>
  <si>
    <t>$103,350 to $197,300</t>
  </si>
  <si>
    <t>$206,700 to $394,600</t>
  </si>
  <si>
    <t>$197,300 to $250,525</t>
  </si>
  <si>
    <t>$394,600 to $501,050</t>
  </si>
  <si>
    <t>$197,300 to $250,500</t>
  </si>
  <si>
    <t>$250,525 to $626,350</t>
  </si>
  <si>
    <t>$501,050 to $751,600</t>
  </si>
  <si>
    <t>$250,500 to $626,350</t>
  </si>
  <si>
    <t>$626,350 or more</t>
  </si>
  <si>
    <t>$751,600 or more</t>
  </si>
  <si>
    <t>2025 Standard Deduction</t>
  </si>
  <si>
    <t>Filing Status</t>
  </si>
  <si>
    <t>Deduction Amount</t>
  </si>
  <si>
    <t>Over 65 Add</t>
  </si>
  <si>
    <t>Single</t>
  </si>
  <si>
    <t>Married Filing Jointly</t>
  </si>
  <si>
    <t>Head of Household</t>
  </si>
  <si>
    <t>2025 Long-term Capital Gains</t>
  </si>
  <si>
    <t>Tax</t>
  </si>
  <si>
    <t>Singles</t>
  </si>
  <si>
    <t>Taxable Income Over</t>
  </si>
  <si>
    <t>2025 QCD Limit</t>
  </si>
  <si>
    <t>Scenario 2: 2025 Convert IRA to Roth</t>
  </si>
  <si>
    <t xml:space="preserve">2025 Tax Brackets and Federal Income Tax Rates </t>
  </si>
  <si>
    <t>Single Filers</t>
  </si>
  <si>
    <t>$1,600/ea.</t>
  </si>
  <si>
    <t xml:space="preserve"> Taxable Income Over</t>
  </si>
  <si>
    <t>Additional 3.8% Net Investment Income Tax on Income Over</t>
  </si>
  <si>
    <t>Other Schedule A Deductions</t>
  </si>
  <si>
    <t xml:space="preserve">Other Schedule A Deductions </t>
  </si>
  <si>
    <t>2025 Testamentary Gift of IRA to Charity</t>
  </si>
  <si>
    <t>Parent's IRA for Possible Conversion</t>
  </si>
  <si>
    <t>5= single &gt; 65</t>
  </si>
  <si>
    <t>6= head of household &gt; 65</t>
  </si>
  <si>
    <t>7=married filing jointly (one &gt; 65)</t>
  </si>
  <si>
    <t>8=married filing jointly (both &gt; 65)</t>
  </si>
  <si>
    <t>Consult the following tables when making your 2025 calculations:</t>
  </si>
  <si>
    <t>Adult Child's Marginal Federal Tax Rate</t>
  </si>
  <si>
    <t>Parent's Marginal Federal Tax Rate</t>
  </si>
  <si>
    <t>Federal Estate Tax Exemption</t>
  </si>
  <si>
    <r>
      <t xml:space="preserve">This sheet does </t>
    </r>
    <r>
      <rPr>
        <b/>
        <i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contain calculators for charitable trusts such as CRUTs, CLATs, CRATs, FLIPCRUTS, NIMCRUTS, etc.</t>
    </r>
  </si>
  <si>
    <t>Choose filing status from pulldown menu (yellow cell)</t>
  </si>
  <si>
    <t>Manually enter cash gift to 501(c)(3) charity amount (green cell)</t>
  </si>
  <si>
    <t>Choose federal tax  bracket from pulldown menu (yellow cell)</t>
  </si>
  <si>
    <t>Manually enter total Schedule A deductions excluding charity (green cell)</t>
  </si>
  <si>
    <t>Manually enter Schedule A deductions, charitable donation and capital gains in gift (green cells)</t>
  </si>
  <si>
    <t>Manually enter RMD and Charitable Donation (green cells)</t>
  </si>
  <si>
    <t>Manually enter $ amount of estate size (green cell)</t>
  </si>
  <si>
    <t>Choose Federal Estate Tax Exemption (yellow cell)</t>
  </si>
  <si>
    <t>Manually enter $ value of IRA Charitable Gift (green cell)</t>
  </si>
  <si>
    <t>Manually enter $ value of donations (green cells)</t>
  </si>
  <si>
    <t>Automatically Calculate Giving Power (1st estimate)</t>
  </si>
  <si>
    <t>Manually enter $ value of Employer Match (green cell)</t>
  </si>
  <si>
    <t>Giving Power (1)</t>
  </si>
  <si>
    <t>Giving Power (2)</t>
  </si>
  <si>
    <t>Manually enter $ amounts (green cells)</t>
  </si>
  <si>
    <t>Automatically Calculate Total After-Tax to Child</t>
  </si>
  <si>
    <t>Automatically Calculate Standard Deduction</t>
  </si>
  <si>
    <t>Choose federal tax bracket from pulldown menu (yellow cell)</t>
  </si>
  <si>
    <t>Step 7</t>
  </si>
  <si>
    <t>Step 8</t>
  </si>
  <si>
    <t>Automatically calculate Giving Power Estimate</t>
  </si>
  <si>
    <t>Automatically calculate Giving Power estimate</t>
  </si>
  <si>
    <t>Automatically calculate Giving Power</t>
  </si>
  <si>
    <t>Automatically calculate Deductions</t>
  </si>
  <si>
    <t>Automatically calculate Giving Power (2nd estimate)</t>
  </si>
  <si>
    <t>Choose tax bracket, capital gains bracket and filing status from pulldown menus (yellow cells)</t>
  </si>
  <si>
    <t>Automatically calculate standard deduction</t>
  </si>
  <si>
    <t>Automatically calculate donation and after-tax amount to child</t>
  </si>
  <si>
    <t>Manually enter $ amount of deduction (green cell)</t>
  </si>
  <si>
    <t>2025 Gift of Cash</t>
  </si>
  <si>
    <t>2025 Gift of Stock</t>
  </si>
  <si>
    <t>2025 Evaluate Converting IRA to Roth for Adult Kids</t>
  </si>
  <si>
    <t>Rely on your own tax, financial, and legal advisors before taking action based on them.</t>
  </si>
  <si>
    <t>Please note: no technical support is available for this sheet.</t>
  </si>
  <si>
    <t>2025 Calculators for The Tax-Smart Donor</t>
  </si>
  <si>
    <t>See THE TAX-SMART DONOR by Phil DeMuth for details and more information these strategies:</t>
  </si>
  <si>
    <t>https://www.amazon.com/Tax-Smart-Donor-Optimize-Lifetime-Giving/dp/0997059648/</t>
  </si>
  <si>
    <t>These calculators make a number of simplifying assumptions and are for your ideas and entertainment only.</t>
  </si>
  <si>
    <t>Please use professional software for analytics with these trusts: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</si>
</sst>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.0%"/>
  </numFmts>
  <fonts count="17" x14ac:knownFonts="1">
    <font>
      <sz val="11"/>
      <color theme="1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3A4F7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18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6" fontId="4" fillId="4" borderId="7" xfId="0" applyNumberFormat="1" applyFont="1" applyFill="1" applyBorder="1"/>
    <xf numFmtId="0" fontId="0" fillId="4" borderId="0" xfId="0" applyFill="1"/>
    <xf numFmtId="6" fontId="0" fillId="0" borderId="0" xfId="0" applyNumberFormat="1"/>
    <xf numFmtId="6" fontId="6" fillId="0" borderId="0" xfId="0" applyNumberFormat="1" applyFont="1"/>
    <xf numFmtId="9" fontId="4" fillId="2" borderId="10" xfId="0" applyNumberFormat="1" applyFont="1" applyFill="1" applyBorder="1"/>
    <xf numFmtId="164" fontId="6" fillId="0" borderId="0" xfId="0" applyNumberFormat="1" applyFont="1"/>
    <xf numFmtId="10" fontId="0" fillId="0" borderId="0" xfId="0" applyNumberFormat="1"/>
    <xf numFmtId="164" fontId="2" fillId="0" borderId="0" xfId="0" applyNumberFormat="1" applyFont="1"/>
    <xf numFmtId="6" fontId="2" fillId="0" borderId="0" xfId="0" applyNumberFormat="1" applyFont="1"/>
    <xf numFmtId="164" fontId="9" fillId="0" borderId="0" xfId="0" applyNumberFormat="1" applyFont="1"/>
    <xf numFmtId="9" fontId="2" fillId="0" borderId="0" xfId="0" applyNumberFormat="1" applyFont="1"/>
    <xf numFmtId="165" fontId="2" fillId="0" borderId="0" xfId="0" applyNumberFormat="1" applyFont="1"/>
    <xf numFmtId="0" fontId="11" fillId="0" borderId="0" xfId="0" applyFont="1"/>
    <xf numFmtId="0" fontId="0" fillId="2" borderId="10" xfId="0" applyFill="1" applyBorder="1"/>
    <xf numFmtId="0" fontId="14" fillId="0" borderId="0" xfId="2" applyAlignment="1"/>
    <xf numFmtId="0" fontId="1" fillId="4" borderId="0" xfId="0" applyFont="1" applyFill="1"/>
    <xf numFmtId="6" fontId="0" fillId="0" borderId="7" xfId="0" applyNumberFormat="1" applyBorder="1"/>
    <xf numFmtId="0" fontId="0" fillId="0" borderId="7" xfId="0" applyBorder="1" applyAlignment="1">
      <alignment horizontal="left"/>
    </xf>
    <xf numFmtId="6" fontId="0" fillId="0" borderId="13" xfId="0" applyNumberFormat="1" applyBorder="1"/>
    <xf numFmtId="0" fontId="0" fillId="0" borderId="13" xfId="0" applyBorder="1" applyAlignment="1">
      <alignment horizontal="left"/>
    </xf>
    <xf numFmtId="164" fontId="4" fillId="7" borderId="10" xfId="0" applyNumberFormat="1" applyFont="1" applyFill="1" applyBorder="1"/>
    <xf numFmtId="0" fontId="0" fillId="0" borderId="7" xfId="0" applyBorder="1"/>
    <xf numFmtId="164" fontId="0" fillId="0" borderId="7" xfId="0" applyNumberFormat="1" applyBorder="1"/>
    <xf numFmtId="164" fontId="0" fillId="7" borderId="7" xfId="0" applyNumberFormat="1" applyFill="1" applyBorder="1"/>
    <xf numFmtId="164" fontId="0" fillId="0" borderId="15" xfId="0" applyNumberFormat="1" applyBorder="1"/>
    <xf numFmtId="0" fontId="0" fillId="0" borderId="16" xfId="0" applyBorder="1"/>
    <xf numFmtId="0" fontId="0" fillId="0" borderId="14" xfId="0" applyBorder="1"/>
    <xf numFmtId="9" fontId="4" fillId="2" borderId="17" xfId="0" applyNumberFormat="1" applyFont="1" applyFill="1" applyBorder="1"/>
    <xf numFmtId="0" fontId="0" fillId="0" borderId="18" xfId="0" applyBorder="1"/>
    <xf numFmtId="164" fontId="0" fillId="7" borderId="19" xfId="0" applyNumberFormat="1" applyFill="1" applyBorder="1"/>
    <xf numFmtId="0" fontId="0" fillId="0" borderId="15" xfId="0" applyBorder="1"/>
    <xf numFmtId="164" fontId="0" fillId="0" borderId="14" xfId="0" applyNumberFormat="1" applyBorder="1"/>
    <xf numFmtId="0" fontId="3" fillId="8" borderId="12" xfId="0" applyFont="1" applyFill="1" applyBorder="1" applyAlignment="1">
      <alignment horizontal="center"/>
    </xf>
    <xf numFmtId="9" fontId="0" fillId="8" borderId="0" xfId="0" applyNumberFormat="1" applyFill="1"/>
    <xf numFmtId="0" fontId="0" fillId="8" borderId="0" xfId="0" applyFill="1"/>
    <xf numFmtId="9" fontId="0" fillId="8" borderId="9" xfId="0" applyNumberFormat="1" applyFill="1" applyBorder="1"/>
    <xf numFmtId="0" fontId="0" fillId="8" borderId="9" xfId="0" applyFill="1" applyBorder="1"/>
    <xf numFmtId="0" fontId="3" fillId="8" borderId="11" xfId="0" applyFont="1" applyFill="1" applyBorder="1" applyAlignment="1">
      <alignment horizontal="centerContinuous"/>
    </xf>
    <xf numFmtId="0" fontId="0" fillId="8" borderId="0" xfId="0" applyFill="1" applyAlignment="1">
      <alignment horizontal="right"/>
    </xf>
    <xf numFmtId="6" fontId="0" fillId="8" borderId="0" xfId="0" applyNumberFormat="1" applyFill="1"/>
    <xf numFmtId="6" fontId="0" fillId="8" borderId="0" xfId="0" applyNumberFormat="1" applyFill="1" applyAlignment="1">
      <alignment horizontal="right"/>
    </xf>
    <xf numFmtId="0" fontId="0" fillId="8" borderId="9" xfId="0" applyFill="1" applyBorder="1" applyAlignment="1">
      <alignment horizontal="right"/>
    </xf>
    <xf numFmtId="6" fontId="0" fillId="8" borderId="9" xfId="0" applyNumberFormat="1" applyFill="1" applyBorder="1"/>
    <xf numFmtId="0" fontId="3" fillId="8" borderId="6" xfId="0" applyFont="1" applyFill="1" applyBorder="1"/>
    <xf numFmtId="0" fontId="7" fillId="8" borderId="6" xfId="0" applyFont="1" applyFill="1" applyBorder="1" applyAlignment="1">
      <alignment horizontal="center" vertical="center"/>
    </xf>
    <xf numFmtId="0" fontId="3" fillId="8" borderId="0" xfId="0" applyFont="1" applyFill="1"/>
    <xf numFmtId="165" fontId="0" fillId="8" borderId="9" xfId="0" applyNumberFormat="1" applyFill="1" applyBorder="1"/>
    <xf numFmtId="6" fontId="0" fillId="8" borderId="9" xfId="0" applyNumberFormat="1" applyFill="1" applyBorder="1" applyAlignment="1">
      <alignment horizontal="right"/>
    </xf>
    <xf numFmtId="0" fontId="3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9" fontId="0" fillId="8" borderId="0" xfId="0" applyNumberFormat="1" applyFill="1" applyAlignment="1">
      <alignment vertical="center"/>
    </xf>
    <xf numFmtId="9" fontId="0" fillId="8" borderId="0" xfId="0" applyNumberFormat="1" applyFill="1" applyAlignment="1">
      <alignment horizontal="right" vertical="center"/>
    </xf>
    <xf numFmtId="0" fontId="0" fillId="8" borderId="9" xfId="0" applyFill="1" applyBorder="1" applyAlignment="1">
      <alignment vertical="center"/>
    </xf>
    <xf numFmtId="9" fontId="0" fillId="8" borderId="9" xfId="0" applyNumberFormat="1" applyFill="1" applyBorder="1" applyAlignment="1">
      <alignment vertical="center"/>
    </xf>
    <xf numFmtId="9" fontId="3" fillId="9" borderId="18" xfId="0" applyNumberFormat="1" applyFont="1" applyFill="1" applyBorder="1"/>
    <xf numFmtId="0" fontId="3" fillId="9" borderId="19" xfId="0" applyFont="1" applyFill="1" applyBorder="1"/>
    <xf numFmtId="165" fontId="3" fillId="9" borderId="18" xfId="0" applyNumberFormat="1" applyFont="1" applyFill="1" applyBorder="1"/>
    <xf numFmtId="0" fontId="3" fillId="9" borderId="6" xfId="0" applyFont="1" applyFill="1" applyBorder="1"/>
    <xf numFmtId="0" fontId="0" fillId="9" borderId="2" xfId="0" applyFill="1" applyBorder="1"/>
    <xf numFmtId="6" fontId="4" fillId="10" borderId="10" xfId="0" applyNumberFormat="1" applyFont="1" applyFill="1" applyBorder="1"/>
    <xf numFmtId="164" fontId="0" fillId="4" borderId="0" xfId="0" applyNumberFormat="1" applyFill="1" applyProtection="1">
      <protection locked="0"/>
    </xf>
    <xf numFmtId="9" fontId="0" fillId="0" borderId="7" xfId="0" applyNumberFormat="1" applyBorder="1"/>
    <xf numFmtId="5" fontId="8" fillId="0" borderId="7" xfId="1" applyNumberFormat="1" applyFont="1" applyFill="1" applyBorder="1" applyAlignment="1"/>
    <xf numFmtId="9" fontId="4" fillId="2" borderId="1" xfId="0" applyNumberFormat="1" applyFont="1" applyFill="1" applyBorder="1"/>
    <xf numFmtId="165" fontId="4" fillId="2" borderId="5" xfId="0" applyNumberFormat="1" applyFont="1" applyFill="1" applyBorder="1"/>
    <xf numFmtId="0" fontId="0" fillId="2" borderId="1" xfId="0" applyFill="1" applyBorder="1"/>
    <xf numFmtId="6" fontId="4" fillId="7" borderId="5" xfId="0" applyNumberFormat="1" applyFont="1" applyFill="1" applyBorder="1"/>
    <xf numFmtId="6" fontId="4" fillId="7" borderId="1" xfId="0" applyNumberFormat="1" applyFont="1" applyFill="1" applyBorder="1"/>
    <xf numFmtId="6" fontId="4" fillId="10" borderId="1" xfId="0" applyNumberFormat="1" applyFont="1" applyFill="1" applyBorder="1"/>
    <xf numFmtId="164" fontId="0" fillId="2" borderId="1" xfId="0" applyNumberFormat="1" applyFill="1" applyBorder="1" applyProtection="1">
      <protection locked="0"/>
    </xf>
    <xf numFmtId="0" fontId="3" fillId="0" borderId="0" xfId="0" applyFont="1" applyAlignment="1">
      <alignment horizontal="centerContinuous"/>
    </xf>
    <xf numFmtId="0" fontId="3" fillId="11" borderId="0" xfId="0" applyFont="1" applyFill="1" applyAlignment="1">
      <alignment horizontal="left"/>
    </xf>
    <xf numFmtId="164" fontId="4" fillId="10" borderId="1" xfId="0" applyNumberFormat="1" applyFont="1" applyFill="1" applyBorder="1"/>
    <xf numFmtId="9" fontId="7" fillId="9" borderId="10" xfId="0" applyNumberFormat="1" applyFont="1" applyFill="1" applyBorder="1" applyAlignment="1">
      <alignment horizontal="right" vertical="center"/>
    </xf>
    <xf numFmtId="0" fontId="3" fillId="11" borderId="0" xfId="0" applyFont="1" applyFill="1" applyAlignment="1">
      <alignment horizontal="centerContinuous"/>
    </xf>
    <xf numFmtId="164" fontId="0" fillId="0" borderId="13" xfId="0" applyNumberFormat="1" applyBorder="1"/>
    <xf numFmtId="0" fontId="0" fillId="0" borderId="13" xfId="0" applyBorder="1"/>
    <xf numFmtId="0" fontId="15" fillId="0" borderId="0" xfId="0" applyFont="1"/>
    <xf numFmtId="9" fontId="3" fillId="9" borderId="1" xfId="0" applyNumberFormat="1" applyFont="1" applyFill="1" applyBorder="1"/>
    <xf numFmtId="164" fontId="4" fillId="10" borderId="5" xfId="0" applyNumberFormat="1" applyFont="1" applyFill="1" applyBorder="1"/>
    <xf numFmtId="6" fontId="4" fillId="0" borderId="7" xfId="0" applyNumberFormat="1" applyFont="1" applyBorder="1"/>
    <xf numFmtId="165" fontId="7" fillId="9" borderId="1" xfId="0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left"/>
    </xf>
    <xf numFmtId="0" fontId="3" fillId="9" borderId="10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left" vertical="center"/>
    </xf>
    <xf numFmtId="165" fontId="3" fillId="12" borderId="10" xfId="0" applyNumberFormat="1" applyFont="1" applyFill="1" applyBorder="1"/>
    <xf numFmtId="0" fontId="16" fillId="12" borderId="10" xfId="0" applyFont="1" applyFill="1" applyBorder="1"/>
    <xf numFmtId="0" fontId="3" fillId="5" borderId="0" xfId="0" applyFont="1" applyFill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8" xfId="0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1" fillId="6" borderId="0" xfId="0" applyFont="1" applyFill="1" applyAlignment="1">
      <alignment horizontal="left"/>
    </xf>
    <xf numFmtId="0" fontId="1" fillId="3" borderId="20" xfId="0" applyFont="1" applyFill="1" applyBorder="1" applyAlignment="1">
      <alignment horizontal="left"/>
    </xf>
    <xf numFmtId="0" fontId="3" fillId="11" borderId="0" xfId="0" applyFont="1" applyFill="1" applyAlignment="1">
      <alignment horizontal="left"/>
    </xf>
    <xf numFmtId="0" fontId="14" fillId="0" borderId="0" xfId="2"/>
  </cellXfs>
  <cellStyles count="3">
    <cellStyle name="Currency" xfId="1" builtinId="4"/>
    <cellStyle name="Hyperlink" xfId="2" builtinId="8"/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FF0000"/>
      </font>
    </dxf>
  </dxfs>
  <tableStyles count="0" defaultTableStyle="TableStyleMedium2" defaultPivotStyle="PivotStyleLight16"/>
  <colors>
    <mruColors>
      <color rgb="FF00CC00"/>
      <color rgb="FF33CC33"/>
      <color rgb="FFFF99FF"/>
      <color rgb="FF339933"/>
      <color rgb="FF0000FF"/>
      <color rgb="FFFF0000"/>
      <color rgb="FFFF66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eimberg.com/Software" TargetMode="External"/><Relationship Id="rId2" Type="http://schemas.openxmlformats.org/officeDocument/2006/relationships/hyperlink" Target="http://www.tigertables.com/" TargetMode="External"/><Relationship Id="rId1" Type="http://schemas.openxmlformats.org/officeDocument/2006/relationships/hyperlink" Target="https://estateview.info/" TargetMode="External"/><Relationship Id="rId4" Type="http://schemas.openxmlformats.org/officeDocument/2006/relationships/hyperlink" Target="https://www.amazon.com/Tax-Smart-Donor-Optimize-Lifetime-Giving/dp/0997059648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673B7-9BB4-4424-9F79-9C2BB4EBFA25}">
  <dimension ref="A1:J47"/>
  <sheetViews>
    <sheetView tabSelected="1" zoomScale="115" zoomScaleNormal="115" workbookViewId="0">
      <selection activeCell="J10" sqref="J10"/>
    </sheetView>
  </sheetViews>
  <sheetFormatPr defaultRowHeight="14.6" x14ac:dyDescent="0.4"/>
  <cols>
    <col min="2" max="2" width="18.84375" customWidth="1"/>
    <col min="3" max="3" width="20.69140625" customWidth="1"/>
    <col min="4" max="4" width="20.53515625" customWidth="1"/>
    <col min="5" max="5" width="21.3046875" customWidth="1"/>
  </cols>
  <sheetData>
    <row r="1" spans="1:8" x14ac:dyDescent="0.4">
      <c r="A1" s="104" t="s">
        <v>149</v>
      </c>
      <c r="B1" s="104"/>
      <c r="C1" s="104"/>
      <c r="D1" s="104"/>
      <c r="E1" s="104"/>
    </row>
    <row r="2" spans="1:8" x14ac:dyDescent="0.4">
      <c r="C2" s="117" t="s">
        <v>151</v>
      </c>
    </row>
    <row r="3" spans="1:8" x14ac:dyDescent="0.4">
      <c r="A3" t="s">
        <v>8</v>
      </c>
      <c r="B3" s="8" t="s">
        <v>150</v>
      </c>
      <c r="C3" s="8"/>
      <c r="D3" s="8"/>
      <c r="E3" s="8"/>
      <c r="F3" s="8"/>
      <c r="G3" s="94"/>
    </row>
    <row r="4" spans="1:8" x14ac:dyDescent="0.4">
      <c r="A4" t="s">
        <v>9</v>
      </c>
      <c r="B4" s="107" t="s">
        <v>152</v>
      </c>
      <c r="C4" s="107"/>
      <c r="D4" s="107"/>
      <c r="E4" s="107"/>
      <c r="F4" s="107"/>
    </row>
    <row r="5" spans="1:8" x14ac:dyDescent="0.4">
      <c r="A5" t="s">
        <v>12</v>
      </c>
      <c r="B5" s="108" t="s">
        <v>147</v>
      </c>
      <c r="C5" s="108"/>
      <c r="D5" s="108"/>
      <c r="E5" s="108"/>
      <c r="F5" s="108"/>
    </row>
    <row r="6" spans="1:8" x14ac:dyDescent="0.4">
      <c r="A6" t="s">
        <v>19</v>
      </c>
      <c r="B6" s="107" t="s">
        <v>148</v>
      </c>
      <c r="C6" s="107"/>
      <c r="D6" s="107"/>
      <c r="E6" s="107"/>
      <c r="F6" s="107"/>
    </row>
    <row r="7" spans="1:8" x14ac:dyDescent="0.4">
      <c r="A7" t="s">
        <v>21</v>
      </c>
      <c r="B7" s="107" t="s">
        <v>114</v>
      </c>
      <c r="C7" s="107"/>
      <c r="D7" s="107"/>
      <c r="E7" s="107"/>
      <c r="F7" s="107"/>
      <c r="G7" s="107"/>
      <c r="H7" s="107"/>
    </row>
    <row r="8" spans="1:8" x14ac:dyDescent="0.4">
      <c r="B8" t="s">
        <v>153</v>
      </c>
    </row>
    <row r="9" spans="1:8" ht="14.25" customHeight="1" x14ac:dyDescent="0.4">
      <c r="C9" s="29" t="s">
        <v>65</v>
      </c>
    </row>
    <row r="10" spans="1:8" x14ac:dyDescent="0.4">
      <c r="C10" s="29" t="s">
        <v>69</v>
      </c>
    </row>
    <row r="11" spans="1:8" x14ac:dyDescent="0.4">
      <c r="C11" s="29" t="s">
        <v>73</v>
      </c>
    </row>
    <row r="12" spans="1:8" x14ac:dyDescent="0.4">
      <c r="C12" s="29"/>
    </row>
    <row r="13" spans="1:8" x14ac:dyDescent="0.4">
      <c r="A13" t="s">
        <v>22</v>
      </c>
      <c r="B13" t="s">
        <v>110</v>
      </c>
    </row>
    <row r="14" spans="1:8" ht="15" thickBot="1" x14ac:dyDescent="0.45"/>
    <row r="15" spans="1:8" x14ac:dyDescent="0.4">
      <c r="B15" s="105" t="s">
        <v>97</v>
      </c>
      <c r="C15" s="105"/>
      <c r="D15" s="105"/>
      <c r="E15" s="105"/>
    </row>
    <row r="16" spans="1:8" x14ac:dyDescent="0.4">
      <c r="B16" s="47" t="s">
        <v>60</v>
      </c>
      <c r="C16" s="47" t="s">
        <v>98</v>
      </c>
      <c r="D16" s="47" t="s">
        <v>89</v>
      </c>
      <c r="E16" s="47" t="s">
        <v>90</v>
      </c>
    </row>
    <row r="17" spans="2:5" x14ac:dyDescent="0.4">
      <c r="B17" s="48">
        <v>0.1</v>
      </c>
      <c r="C17" s="49" t="s">
        <v>62</v>
      </c>
      <c r="D17" s="49" t="s">
        <v>63</v>
      </c>
      <c r="E17" s="49" t="s">
        <v>64</v>
      </c>
    </row>
    <row r="18" spans="2:5" x14ac:dyDescent="0.4">
      <c r="B18" s="48">
        <v>0.12</v>
      </c>
      <c r="C18" s="49" t="s">
        <v>66</v>
      </c>
      <c r="D18" s="49" t="s">
        <v>67</v>
      </c>
      <c r="E18" s="49" t="s">
        <v>68</v>
      </c>
    </row>
    <row r="19" spans="2:5" x14ac:dyDescent="0.4">
      <c r="B19" s="48">
        <v>0.22</v>
      </c>
      <c r="C19" s="49" t="s">
        <v>70</v>
      </c>
      <c r="D19" s="49" t="s">
        <v>71</v>
      </c>
      <c r="E19" s="49" t="s">
        <v>72</v>
      </c>
    </row>
    <row r="20" spans="2:5" x14ac:dyDescent="0.4">
      <c r="B20" s="48">
        <v>0.24</v>
      </c>
      <c r="C20" s="49" t="s">
        <v>74</v>
      </c>
      <c r="D20" s="49" t="s">
        <v>75</v>
      </c>
      <c r="E20" s="49" t="s">
        <v>74</v>
      </c>
    </row>
    <row r="21" spans="2:5" x14ac:dyDescent="0.4">
      <c r="B21" s="48">
        <v>0.32</v>
      </c>
      <c r="C21" s="49" t="s">
        <v>76</v>
      </c>
      <c r="D21" s="49" t="s">
        <v>77</v>
      </c>
      <c r="E21" s="49" t="s">
        <v>78</v>
      </c>
    </row>
    <row r="22" spans="2:5" x14ac:dyDescent="0.4">
      <c r="B22" s="48">
        <v>0.35</v>
      </c>
      <c r="C22" s="49" t="s">
        <v>79</v>
      </c>
      <c r="D22" s="49" t="s">
        <v>80</v>
      </c>
      <c r="E22" s="49" t="s">
        <v>81</v>
      </c>
    </row>
    <row r="23" spans="2:5" ht="15" thickBot="1" x14ac:dyDescent="0.45">
      <c r="B23" s="50">
        <v>0.37</v>
      </c>
      <c r="C23" s="51" t="s">
        <v>82</v>
      </c>
      <c r="D23" s="51" t="s">
        <v>83</v>
      </c>
      <c r="E23" s="51" t="s">
        <v>82</v>
      </c>
    </row>
    <row r="25" spans="2:5" ht="15" thickBot="1" x14ac:dyDescent="0.45"/>
    <row r="26" spans="2:5" x14ac:dyDescent="0.4">
      <c r="B26" s="52" t="s">
        <v>84</v>
      </c>
      <c r="C26" s="52"/>
      <c r="D26" s="52"/>
    </row>
    <row r="27" spans="2:5" x14ac:dyDescent="0.4">
      <c r="B27" s="47" t="s">
        <v>85</v>
      </c>
      <c r="C27" s="47" t="s">
        <v>86</v>
      </c>
      <c r="D27" s="47" t="s">
        <v>87</v>
      </c>
    </row>
    <row r="28" spans="2:5" x14ac:dyDescent="0.4">
      <c r="B28" s="53" t="s">
        <v>88</v>
      </c>
      <c r="C28" s="54">
        <v>15000</v>
      </c>
      <c r="D28" s="54">
        <v>2000</v>
      </c>
    </row>
    <row r="29" spans="2:5" x14ac:dyDescent="0.4">
      <c r="B29" s="53" t="s">
        <v>89</v>
      </c>
      <c r="C29" s="54">
        <v>30000</v>
      </c>
      <c r="D29" s="55" t="s">
        <v>99</v>
      </c>
    </row>
    <row r="30" spans="2:5" ht="15" thickBot="1" x14ac:dyDescent="0.45">
      <c r="B30" s="56" t="s">
        <v>90</v>
      </c>
      <c r="C30" s="57">
        <v>22500</v>
      </c>
      <c r="D30" s="57">
        <v>2000</v>
      </c>
    </row>
    <row r="32" spans="2:5" ht="15" thickBot="1" x14ac:dyDescent="0.45"/>
    <row r="33" spans="2:10" ht="15" thickBot="1" x14ac:dyDescent="0.45">
      <c r="B33" s="52" t="s">
        <v>91</v>
      </c>
      <c r="C33" s="52"/>
      <c r="D33" s="52"/>
      <c r="E33" s="52"/>
      <c r="J33" s="25"/>
    </row>
    <row r="34" spans="2:10" ht="15" thickBot="1" x14ac:dyDescent="0.45">
      <c r="B34" s="58" t="s">
        <v>92</v>
      </c>
      <c r="C34" s="59" t="s">
        <v>93</v>
      </c>
      <c r="D34" s="59" t="s">
        <v>89</v>
      </c>
      <c r="E34" s="59" t="s">
        <v>61</v>
      </c>
      <c r="J34" s="25"/>
    </row>
    <row r="35" spans="2:10" x14ac:dyDescent="0.4">
      <c r="B35" s="47"/>
      <c r="C35" s="47" t="s">
        <v>94</v>
      </c>
      <c r="D35" s="47" t="s">
        <v>94</v>
      </c>
      <c r="E35" s="47" t="s">
        <v>100</v>
      </c>
      <c r="J35" s="26"/>
    </row>
    <row r="36" spans="2:10" x14ac:dyDescent="0.4">
      <c r="B36" s="48">
        <v>0</v>
      </c>
      <c r="C36" s="54">
        <v>0</v>
      </c>
      <c r="D36" s="54">
        <v>0</v>
      </c>
      <c r="E36" s="54">
        <v>0</v>
      </c>
      <c r="J36" s="25"/>
    </row>
    <row r="37" spans="2:10" x14ac:dyDescent="0.4">
      <c r="B37" s="48">
        <v>0.15</v>
      </c>
      <c r="C37" s="54">
        <v>48350</v>
      </c>
      <c r="D37" s="54">
        <v>96700</v>
      </c>
      <c r="E37" s="54">
        <v>64750</v>
      </c>
      <c r="J37" s="26"/>
    </row>
    <row r="38" spans="2:10" x14ac:dyDescent="0.4">
      <c r="B38" s="48">
        <v>0.2</v>
      </c>
      <c r="C38" s="54">
        <v>533400</v>
      </c>
      <c r="D38" s="54">
        <v>600050</v>
      </c>
      <c r="E38" s="54">
        <v>566700</v>
      </c>
      <c r="J38" s="25"/>
    </row>
    <row r="39" spans="2:10" x14ac:dyDescent="0.4">
      <c r="B39" s="60" t="s">
        <v>101</v>
      </c>
      <c r="C39" s="60"/>
      <c r="D39" s="60"/>
      <c r="E39" s="49"/>
      <c r="J39" s="26"/>
    </row>
    <row r="40" spans="2:10" ht="15" thickBot="1" x14ac:dyDescent="0.45">
      <c r="B40" s="61"/>
      <c r="C40" s="57">
        <v>200000</v>
      </c>
      <c r="D40" s="62">
        <v>250000</v>
      </c>
      <c r="E40" s="57">
        <v>200000</v>
      </c>
    </row>
    <row r="42" spans="2:10" ht="15" thickBot="1" x14ac:dyDescent="0.45"/>
    <row r="43" spans="2:10" x14ac:dyDescent="0.4">
      <c r="B43" s="106" t="s">
        <v>30</v>
      </c>
      <c r="C43" s="106"/>
      <c r="D43" s="106"/>
      <c r="E43" s="106"/>
    </row>
    <row r="44" spans="2:10" x14ac:dyDescent="0.4">
      <c r="B44" s="63"/>
      <c r="C44" s="64" t="s">
        <v>25</v>
      </c>
      <c r="D44" s="64" t="s">
        <v>32</v>
      </c>
      <c r="E44" s="64" t="s">
        <v>33</v>
      </c>
    </row>
    <row r="45" spans="2:10" x14ac:dyDescent="0.4">
      <c r="B45" s="65" t="s">
        <v>26</v>
      </c>
      <c r="C45" s="65" t="s">
        <v>27</v>
      </c>
      <c r="D45" s="65" t="s">
        <v>27</v>
      </c>
      <c r="E45" s="65" t="s">
        <v>34</v>
      </c>
    </row>
    <row r="46" spans="2:10" x14ac:dyDescent="0.4">
      <c r="B46" s="66" t="s">
        <v>28</v>
      </c>
      <c r="C46" s="67">
        <v>0.6</v>
      </c>
      <c r="D46" s="67">
        <v>0.3</v>
      </c>
      <c r="E46" s="68" t="s">
        <v>35</v>
      </c>
    </row>
    <row r="47" spans="2:10" ht="15" thickBot="1" x14ac:dyDescent="0.45">
      <c r="B47" s="69" t="s">
        <v>29</v>
      </c>
      <c r="C47" s="70">
        <v>0.3</v>
      </c>
      <c r="D47" s="70">
        <v>0.2</v>
      </c>
      <c r="E47" s="70">
        <v>0.2</v>
      </c>
    </row>
  </sheetData>
  <mergeCells count="7">
    <mergeCell ref="A1:E1"/>
    <mergeCell ref="B15:E15"/>
    <mergeCell ref="B43:E43"/>
    <mergeCell ref="B4:F4"/>
    <mergeCell ref="B5:F5"/>
    <mergeCell ref="B6:F6"/>
    <mergeCell ref="B7:H7"/>
  </mergeCells>
  <phoneticPr fontId="12" type="noConversion"/>
  <hyperlinks>
    <hyperlink ref="C9" r:id="rId1" xr:uid="{AD1ECF78-FF42-4582-AC7B-A8F390E337B7}"/>
    <hyperlink ref="C10" r:id="rId2" xr:uid="{0BC95870-3B6F-491D-89E1-879CAEF02FCE}"/>
    <hyperlink ref="C11" r:id="rId3" xr:uid="{1AD30D8D-44BE-43BB-A892-F5EDF2152392}"/>
    <hyperlink ref="C2" r:id="rId4" xr:uid="{660B6641-6E2B-4A67-8317-A413CDCA6C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zoomScale="115" zoomScaleNormal="115" workbookViewId="0">
      <selection activeCell="N11" sqref="N11"/>
    </sheetView>
  </sheetViews>
  <sheetFormatPr defaultRowHeight="14.6" x14ac:dyDescent="0.4"/>
  <cols>
    <col min="1" max="1" width="6.4609375" customWidth="1"/>
    <col min="2" max="2" width="4" customWidth="1"/>
    <col min="3" max="3" width="11.53515625" bestFit="1" customWidth="1"/>
    <col min="4" max="4" width="9.53515625" bestFit="1" customWidth="1"/>
  </cols>
  <sheetData>
    <row r="1" spans="1:11" x14ac:dyDescent="0.4">
      <c r="A1" s="104" t="s">
        <v>144</v>
      </c>
      <c r="B1" s="104"/>
      <c r="C1" s="104"/>
      <c r="D1" s="104"/>
      <c r="E1" s="104"/>
      <c r="F1" s="104"/>
      <c r="G1" s="104"/>
      <c r="H1" s="104"/>
      <c r="I1" s="104"/>
    </row>
    <row r="2" spans="1:11" x14ac:dyDescent="0.4">
      <c r="A2" t="s">
        <v>8</v>
      </c>
      <c r="C2" s="112" t="s">
        <v>115</v>
      </c>
      <c r="D2" s="112"/>
      <c r="E2" s="112"/>
      <c r="F2" s="112"/>
      <c r="G2" s="112"/>
      <c r="H2" s="112"/>
      <c r="I2" s="112"/>
      <c r="J2" t="s">
        <v>0</v>
      </c>
      <c r="K2" s="9"/>
    </row>
    <row r="3" spans="1:11" ht="15" thickBot="1" x14ac:dyDescent="0.45">
      <c r="J3" s="9"/>
    </row>
    <row r="4" spans="1:11" ht="15" thickBot="1" x14ac:dyDescent="0.45">
      <c r="C4" s="2" t="s">
        <v>5</v>
      </c>
      <c r="D4" s="3">
        <v>8</v>
      </c>
      <c r="F4" t="s">
        <v>1</v>
      </c>
      <c r="J4" s="9"/>
      <c r="K4" s="22"/>
    </row>
    <row r="5" spans="1:11" x14ac:dyDescent="0.4">
      <c r="F5" t="s">
        <v>2</v>
      </c>
      <c r="J5" s="9"/>
      <c r="K5" s="22"/>
    </row>
    <row r="6" spans="1:11" x14ac:dyDescent="0.4">
      <c r="C6" s="40" t="s">
        <v>6</v>
      </c>
      <c r="F6" t="s">
        <v>3</v>
      </c>
      <c r="J6" s="9"/>
      <c r="K6" s="23"/>
    </row>
    <row r="7" spans="1:11" x14ac:dyDescent="0.4">
      <c r="C7" s="41" t="s">
        <v>7</v>
      </c>
      <c r="D7" s="39">
        <f>IF(D4=1,15000,IF(D4=2,30000,IF(D4=3,15000,IF(D4=4,22500,IF(D4=5,17000,IF(D4=6,24200,IF(D4=7,31600,IF(D4=8,33200))))))))</f>
        <v>33200</v>
      </c>
      <c r="F7" t="s">
        <v>4</v>
      </c>
      <c r="J7" s="9"/>
      <c r="K7" s="22"/>
    </row>
    <row r="8" spans="1:11" x14ac:dyDescent="0.4">
      <c r="D8" s="1"/>
      <c r="F8" t="s">
        <v>106</v>
      </c>
      <c r="J8" s="9"/>
      <c r="K8" s="22"/>
    </row>
    <row r="9" spans="1:11" x14ac:dyDescent="0.4">
      <c r="D9" s="1"/>
      <c r="F9" t="s">
        <v>107</v>
      </c>
      <c r="J9" s="9"/>
      <c r="K9" s="22"/>
    </row>
    <row r="10" spans="1:11" x14ac:dyDescent="0.4">
      <c r="D10" s="1"/>
      <c r="F10" t="s">
        <v>108</v>
      </c>
      <c r="J10" s="9"/>
      <c r="K10" s="22"/>
    </row>
    <row r="11" spans="1:11" x14ac:dyDescent="0.4">
      <c r="C11" s="9"/>
      <c r="D11" s="1"/>
      <c r="F11" t="s">
        <v>109</v>
      </c>
      <c r="J11" s="9"/>
      <c r="K11" s="22"/>
    </row>
    <row r="12" spans="1:11" x14ac:dyDescent="0.4">
      <c r="J12" s="9"/>
    </row>
    <row r="13" spans="1:11" ht="15" thickBot="1" x14ac:dyDescent="0.45">
      <c r="A13" t="s">
        <v>9</v>
      </c>
      <c r="C13" s="112" t="s">
        <v>116</v>
      </c>
      <c r="D13" s="112"/>
      <c r="E13" s="112"/>
      <c r="F13" s="112"/>
      <c r="G13" s="112"/>
      <c r="H13" s="112"/>
      <c r="I13" s="112"/>
    </row>
    <row r="14" spans="1:11" x14ac:dyDescent="0.4">
      <c r="C14" s="4" t="s">
        <v>10</v>
      </c>
      <c r="D14" s="5"/>
    </row>
    <row r="15" spans="1:11" ht="15" thickBot="1" x14ac:dyDescent="0.45">
      <c r="C15" s="6" t="s">
        <v>11</v>
      </c>
      <c r="D15" s="38">
        <v>100000</v>
      </c>
    </row>
    <row r="17" spans="1:11" ht="15" thickBot="1" x14ac:dyDescent="0.45">
      <c r="A17" t="s">
        <v>12</v>
      </c>
      <c r="C17" s="112" t="s">
        <v>117</v>
      </c>
      <c r="D17" s="112"/>
      <c r="E17" s="112"/>
      <c r="F17" s="112"/>
      <c r="G17" s="112"/>
      <c r="H17" s="112"/>
      <c r="I17" s="112"/>
    </row>
    <row r="18" spans="1:11" x14ac:dyDescent="0.4">
      <c r="C18" s="12" t="s">
        <v>24</v>
      </c>
      <c r="D18" s="13"/>
      <c r="E18" s="11"/>
      <c r="F18" s="11"/>
      <c r="G18" s="11"/>
      <c r="H18" s="11"/>
    </row>
    <row r="19" spans="1:11" ht="15" thickBot="1" x14ac:dyDescent="0.45">
      <c r="C19" s="14" t="s">
        <v>18</v>
      </c>
      <c r="D19" s="42">
        <v>0.24</v>
      </c>
      <c r="E19" s="11"/>
      <c r="F19" s="11"/>
      <c r="G19" s="11"/>
      <c r="H19" s="11"/>
    </row>
    <row r="20" spans="1:11" x14ac:dyDescent="0.4">
      <c r="C20" s="11"/>
      <c r="D20" s="11"/>
      <c r="E20" s="11"/>
      <c r="F20" s="11"/>
      <c r="G20" s="11"/>
      <c r="H20" s="11"/>
    </row>
    <row r="21" spans="1:11" ht="15" thickBot="1" x14ac:dyDescent="0.45">
      <c r="A21" t="s">
        <v>19</v>
      </c>
      <c r="C21" s="112" t="s">
        <v>118</v>
      </c>
      <c r="D21" s="112"/>
      <c r="E21" s="112"/>
      <c r="F21" s="112"/>
      <c r="G21" s="112"/>
      <c r="H21" s="112"/>
      <c r="I21" s="112"/>
      <c r="J21" s="27"/>
      <c r="K21" s="27"/>
    </row>
    <row r="22" spans="1:11" ht="15" thickBot="1" x14ac:dyDescent="0.45">
      <c r="C22" s="43" t="s">
        <v>20</v>
      </c>
      <c r="D22" s="44">
        <v>20000</v>
      </c>
    </row>
    <row r="24" spans="1:11" x14ac:dyDescent="0.4">
      <c r="A24" t="s">
        <v>21</v>
      </c>
      <c r="C24" s="112" t="s">
        <v>136</v>
      </c>
      <c r="D24" s="112"/>
      <c r="E24" s="112"/>
      <c r="F24" s="112"/>
      <c r="G24" s="112"/>
      <c r="H24" s="112"/>
      <c r="I24" s="112"/>
    </row>
    <row r="25" spans="1:11" x14ac:dyDescent="0.4">
      <c r="D25" s="15">
        <f>D7</f>
        <v>33200</v>
      </c>
      <c r="E25" s="111" t="s">
        <v>17</v>
      </c>
      <c r="F25" s="107"/>
      <c r="G25" s="107"/>
      <c r="H25" s="107"/>
      <c r="I25" s="107"/>
    </row>
    <row r="26" spans="1:11" x14ac:dyDescent="0.4">
      <c r="B26" s="9"/>
      <c r="D26" s="15">
        <f>D22</f>
        <v>20000</v>
      </c>
      <c r="E26" s="109" t="s">
        <v>13</v>
      </c>
      <c r="F26" s="110"/>
      <c r="G26" s="110"/>
      <c r="H26" s="110"/>
      <c r="I26" s="110"/>
    </row>
    <row r="27" spans="1:11" x14ac:dyDescent="0.4">
      <c r="D27" s="15">
        <f>D15</f>
        <v>100000</v>
      </c>
      <c r="E27" s="111" t="s">
        <v>23</v>
      </c>
      <c r="F27" s="107"/>
      <c r="G27" s="107"/>
      <c r="H27" s="107"/>
      <c r="I27" s="107"/>
    </row>
    <row r="28" spans="1:11" x14ac:dyDescent="0.4">
      <c r="I28" s="8"/>
    </row>
    <row r="29" spans="1:11" x14ac:dyDescent="0.4">
      <c r="B29" s="10"/>
      <c r="D29" s="15">
        <f>IF((D27+D26)&gt;D25,MIN(D27,D27+D26-D25)*D19,D27*D19*-1)</f>
        <v>20832</v>
      </c>
      <c r="E29" s="111" t="s">
        <v>14</v>
      </c>
      <c r="F29" s="107"/>
      <c r="G29" s="107"/>
      <c r="H29" s="107"/>
      <c r="I29" s="107"/>
    </row>
    <row r="30" spans="1:11" x14ac:dyDescent="0.4">
      <c r="B30" s="10"/>
      <c r="D30" s="15"/>
      <c r="E30" s="7"/>
      <c r="F30" s="8"/>
      <c r="G30" s="8"/>
      <c r="H30" s="8"/>
      <c r="I30" s="8"/>
      <c r="J30" t="s">
        <v>0</v>
      </c>
    </row>
    <row r="31" spans="1:11" x14ac:dyDescent="0.4">
      <c r="D31" s="16"/>
    </row>
    <row r="32" spans="1:11" x14ac:dyDescent="0.4">
      <c r="B32" s="10"/>
      <c r="D32" s="15">
        <f>D27-(D29+D30)</f>
        <v>79168</v>
      </c>
      <c r="E32" s="111" t="s">
        <v>15</v>
      </c>
      <c r="F32" s="107"/>
      <c r="G32" s="107"/>
      <c r="H32" s="107"/>
      <c r="I32" s="107"/>
    </row>
    <row r="33" spans="4:9" ht="15" thickBot="1" x14ac:dyDescent="0.45">
      <c r="E33" s="8"/>
      <c r="F33" s="8"/>
      <c r="G33" s="8"/>
      <c r="H33" s="8"/>
      <c r="I33" s="8"/>
    </row>
    <row r="34" spans="4:9" ht="15" thickBot="1" x14ac:dyDescent="0.45">
      <c r="D34" s="73">
        <f>(D27-D32)/D27</f>
        <v>0.20832000000000001</v>
      </c>
      <c r="E34" s="74" t="s">
        <v>16</v>
      </c>
      <c r="F34" s="75"/>
    </row>
  </sheetData>
  <mergeCells count="11">
    <mergeCell ref="A1:I1"/>
    <mergeCell ref="E26:I26"/>
    <mergeCell ref="E27:I27"/>
    <mergeCell ref="E29:I29"/>
    <mergeCell ref="E32:I32"/>
    <mergeCell ref="E25:I25"/>
    <mergeCell ref="C2:I2"/>
    <mergeCell ref="C13:I13"/>
    <mergeCell ref="C17:I17"/>
    <mergeCell ref="C21:I21"/>
    <mergeCell ref="C24:I24"/>
  </mergeCells>
  <conditionalFormatting sqref="D32">
    <cfRule type="cellIs" dxfId="4" priority="1" operator="lessThan">
      <formula>0</formula>
    </cfRule>
  </conditionalFormatting>
  <conditionalFormatting sqref="D34">
    <cfRule type="cellIs" dxfId="3" priority="2" operator="lessThan">
      <formula>0</formula>
    </cfRule>
  </conditionalFormatting>
  <dataValidations count="2">
    <dataValidation type="list" allowBlank="1" showInputMessage="1" showErrorMessage="1" promptTitle="Choose your filing status" sqref="D4" xr:uid="{00000000-0002-0000-0100-000000000000}">
      <formula1>"1,2,3,4,5,6,7,8"</formula1>
    </dataValidation>
    <dataValidation type="list" allowBlank="1" showInputMessage="1" showErrorMessage="1" promptTitle="Select Federal Tax Bracket" sqref="D19" xr:uid="{00000000-0002-0000-0100-000001000000}">
      <formula1>"10%, 12%, 22%, 24%, 32%, 35%, 37%"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0"/>
  <sheetViews>
    <sheetView zoomScale="115" zoomScaleNormal="115" workbookViewId="0">
      <selection activeCell="F40" sqref="F40"/>
    </sheetView>
  </sheetViews>
  <sheetFormatPr defaultRowHeight="14.6" x14ac:dyDescent="0.4"/>
  <cols>
    <col min="1" max="1" width="6.4609375" bestFit="1" customWidth="1"/>
    <col min="2" max="2" width="4" customWidth="1"/>
    <col min="4" max="4" width="26.84375" customWidth="1"/>
    <col min="9" max="9" width="13.07421875" customWidth="1"/>
  </cols>
  <sheetData>
    <row r="1" spans="1:11" x14ac:dyDescent="0.4">
      <c r="A1" s="104" t="s">
        <v>145</v>
      </c>
      <c r="B1" s="104"/>
      <c r="C1" s="104"/>
      <c r="D1" s="104"/>
      <c r="E1" s="104"/>
      <c r="F1" s="104"/>
      <c r="G1" s="104"/>
      <c r="H1" s="104"/>
      <c r="I1" s="104"/>
    </row>
    <row r="3" spans="1:11" ht="15" thickBot="1" x14ac:dyDescent="0.45">
      <c r="A3" t="s">
        <v>8</v>
      </c>
      <c r="C3" s="114" t="s">
        <v>140</v>
      </c>
      <c r="D3" s="114"/>
      <c r="E3" s="114"/>
      <c r="F3" s="114"/>
      <c r="G3" s="114"/>
      <c r="H3" s="114"/>
      <c r="I3" s="114"/>
      <c r="J3" s="30"/>
    </row>
    <row r="4" spans="1:11" ht="15" thickBot="1" x14ac:dyDescent="0.45">
      <c r="A4" s="9"/>
      <c r="B4" s="9"/>
      <c r="C4" s="80">
        <v>0.24</v>
      </c>
      <c r="D4" s="36" t="s">
        <v>45</v>
      </c>
      <c r="F4" s="22"/>
    </row>
    <row r="5" spans="1:11" ht="15" thickBot="1" x14ac:dyDescent="0.45">
      <c r="A5" s="9"/>
      <c r="B5" s="9"/>
      <c r="C5" s="81">
        <v>0.318</v>
      </c>
      <c r="D5" s="32" t="s">
        <v>31</v>
      </c>
      <c r="J5" s="9"/>
      <c r="K5" s="22"/>
    </row>
    <row r="6" spans="1:11" ht="15" thickBot="1" x14ac:dyDescent="0.45">
      <c r="A6" s="9"/>
      <c r="B6" s="9"/>
      <c r="C6" s="82">
        <v>1</v>
      </c>
      <c r="D6" s="36" t="s">
        <v>85</v>
      </c>
      <c r="F6" t="s">
        <v>1</v>
      </c>
      <c r="J6" s="9"/>
      <c r="K6" s="22"/>
    </row>
    <row r="7" spans="1:11" x14ac:dyDescent="0.4">
      <c r="A7" s="9"/>
      <c r="B7" s="9"/>
      <c r="F7" t="s">
        <v>2</v>
      </c>
      <c r="J7" s="9"/>
      <c r="K7" s="22"/>
    </row>
    <row r="8" spans="1:11" x14ac:dyDescent="0.4">
      <c r="A8" s="9"/>
      <c r="B8" s="9"/>
      <c r="F8" t="s">
        <v>3</v>
      </c>
      <c r="J8" s="9"/>
      <c r="K8" s="23"/>
    </row>
    <row r="9" spans="1:11" x14ac:dyDescent="0.4">
      <c r="A9" s="9"/>
      <c r="B9" s="9"/>
      <c r="F9" t="s">
        <v>4</v>
      </c>
      <c r="J9" s="9"/>
      <c r="K9" s="22"/>
    </row>
    <row r="10" spans="1:11" x14ac:dyDescent="0.4">
      <c r="A10" s="9"/>
      <c r="B10" s="9"/>
      <c r="F10" t="s">
        <v>106</v>
      </c>
      <c r="J10" s="9"/>
      <c r="K10" s="22"/>
    </row>
    <row r="11" spans="1:11" x14ac:dyDescent="0.4">
      <c r="A11" s="9"/>
      <c r="B11" s="9"/>
      <c r="F11" t="s">
        <v>107</v>
      </c>
      <c r="J11" s="9"/>
      <c r="K11" s="22"/>
    </row>
    <row r="12" spans="1:11" x14ac:dyDescent="0.4">
      <c r="A12" s="9"/>
      <c r="B12" s="9"/>
      <c r="F12" t="s">
        <v>108</v>
      </c>
      <c r="J12" s="9"/>
      <c r="K12" s="22"/>
    </row>
    <row r="13" spans="1:11" x14ac:dyDescent="0.4">
      <c r="A13" s="9"/>
      <c r="B13" s="9"/>
      <c r="F13" t="s">
        <v>109</v>
      </c>
      <c r="J13" s="9"/>
      <c r="K13" s="22"/>
    </row>
    <row r="14" spans="1:11" x14ac:dyDescent="0.4">
      <c r="A14" s="9"/>
      <c r="B14" s="9"/>
      <c r="J14" s="9"/>
      <c r="K14" s="22"/>
    </row>
    <row r="15" spans="1:11" x14ac:dyDescent="0.4">
      <c r="A15" t="s">
        <v>9</v>
      </c>
      <c r="C15" s="113" t="s">
        <v>141</v>
      </c>
      <c r="D15" s="113"/>
      <c r="E15" s="113"/>
      <c r="F15" s="113"/>
      <c r="G15" s="113"/>
      <c r="H15" s="113"/>
      <c r="I15" s="113"/>
    </row>
    <row r="16" spans="1:11" x14ac:dyDescent="0.4">
      <c r="C16" s="37">
        <f>IF(C6=1,15000,IF(C6=2,30000,IF(C6=3,15000,IF(C6=4,22500,IF(C6=5,17000,IF(C6=6,24200,IF(C6=7,31600,IF(C6=8,33200))))))))</f>
        <v>15000</v>
      </c>
      <c r="D16" s="32" t="s">
        <v>17</v>
      </c>
    </row>
    <row r="17" spans="1:9" x14ac:dyDescent="0.4">
      <c r="C17" s="1"/>
    </row>
    <row r="19" spans="1:9" x14ac:dyDescent="0.4">
      <c r="C19" s="112" t="s">
        <v>119</v>
      </c>
      <c r="D19" s="112"/>
      <c r="E19" s="112"/>
      <c r="F19" s="112"/>
      <c r="G19" s="112"/>
      <c r="H19" s="112"/>
      <c r="I19" s="112"/>
    </row>
    <row r="20" spans="1:9" ht="15" thickBot="1" x14ac:dyDescent="0.45">
      <c r="A20" s="9"/>
      <c r="B20" s="9"/>
      <c r="C20" s="83">
        <v>10000</v>
      </c>
      <c r="D20" s="36" t="s">
        <v>102</v>
      </c>
    </row>
    <row r="21" spans="1:9" ht="15" thickBot="1" x14ac:dyDescent="0.45">
      <c r="A21" s="9"/>
      <c r="B21" s="9"/>
      <c r="C21" s="84">
        <v>40000</v>
      </c>
      <c r="D21" s="32" t="s">
        <v>36</v>
      </c>
    </row>
    <row r="22" spans="1:9" ht="15" thickBot="1" x14ac:dyDescent="0.45">
      <c r="A22" s="9"/>
      <c r="B22" s="9"/>
      <c r="C22" s="84">
        <v>30000</v>
      </c>
      <c r="D22" s="32" t="s">
        <v>37</v>
      </c>
    </row>
    <row r="23" spans="1:9" x14ac:dyDescent="0.4">
      <c r="A23" s="9"/>
      <c r="B23" s="9"/>
      <c r="D23" s="8"/>
    </row>
    <row r="24" spans="1:9" x14ac:dyDescent="0.4">
      <c r="A24" s="10" t="s">
        <v>12</v>
      </c>
      <c r="B24" s="9"/>
      <c r="C24" s="113" t="s">
        <v>135</v>
      </c>
      <c r="D24" s="113"/>
      <c r="E24" s="113"/>
      <c r="F24" s="113"/>
      <c r="G24" s="113"/>
      <c r="H24" s="113"/>
      <c r="I24" s="113"/>
    </row>
    <row r="25" spans="1:9" x14ac:dyDescent="0.4">
      <c r="A25" s="9"/>
      <c r="B25" s="9"/>
      <c r="C25" s="31">
        <f>IF((C20+C21)&gt;C16,MIN(C21,C21+C20-C16)*C4,0)</f>
        <v>8400</v>
      </c>
      <c r="D25" s="32" t="s">
        <v>38</v>
      </c>
    </row>
    <row r="26" spans="1:9" x14ac:dyDescent="0.4">
      <c r="A26" s="9"/>
      <c r="B26" s="9"/>
      <c r="C26" s="31">
        <f>C22*C5</f>
        <v>9540</v>
      </c>
      <c r="D26" s="32" t="s">
        <v>56</v>
      </c>
    </row>
    <row r="27" spans="1:9" x14ac:dyDescent="0.4">
      <c r="A27" s="9"/>
      <c r="B27" s="9"/>
      <c r="C27" s="31">
        <f>SUM(C25:C26)</f>
        <v>17940</v>
      </c>
      <c r="D27" s="32" t="s">
        <v>39</v>
      </c>
    </row>
    <row r="28" spans="1:9" x14ac:dyDescent="0.4">
      <c r="A28" s="9"/>
      <c r="B28" s="9"/>
      <c r="C28" s="31">
        <f>C21-C27</f>
        <v>22060</v>
      </c>
      <c r="D28" s="32" t="s">
        <v>15</v>
      </c>
    </row>
    <row r="29" spans="1:9" ht="15" thickBot="1" x14ac:dyDescent="0.45">
      <c r="A29" s="9"/>
      <c r="B29" s="9"/>
      <c r="C29" s="33"/>
      <c r="D29" s="34"/>
    </row>
    <row r="30" spans="1:9" ht="15" thickBot="1" x14ac:dyDescent="0.45">
      <c r="A30" s="9"/>
      <c r="B30" s="9"/>
      <c r="C30" s="73">
        <f>(C21-C28)/C21</f>
        <v>0.44850000000000001</v>
      </c>
      <c r="D30" s="72" t="s">
        <v>40</v>
      </c>
    </row>
  </sheetData>
  <mergeCells count="5">
    <mergeCell ref="C15:I15"/>
    <mergeCell ref="C24:I24"/>
    <mergeCell ref="A1:I1"/>
    <mergeCell ref="C3:I3"/>
    <mergeCell ref="C19:I19"/>
  </mergeCells>
  <conditionalFormatting sqref="C30">
    <cfRule type="cellIs" dxfId="2" priority="1" operator="lessThan">
      <formula>0</formula>
    </cfRule>
  </conditionalFormatting>
  <dataValidations count="3">
    <dataValidation type="list" allowBlank="1" showInputMessage="1" showErrorMessage="1" promptTitle="Select Federal Tax Bracket" sqref="D25 D21 C4 D5" xr:uid="{00000000-0002-0000-0300-000000000000}">
      <formula1>"10%, 12%, 22%, 24%, 32%, 35%, 37%"</formula1>
    </dataValidation>
    <dataValidation type="list" allowBlank="1" showInputMessage="1" showErrorMessage="1" promptTitle="Select Federal Tax Bracket" sqref="C5" xr:uid="{00000000-0002-0000-0300-000003000000}">
      <formula1>"0%,15%,18.8%,20%,23.8%, 28%, 31.8%"</formula1>
    </dataValidation>
    <dataValidation type="list" allowBlank="1" showInputMessage="1" showErrorMessage="1" promptTitle="Choose your filing status" sqref="C6" xr:uid="{6FB00BE6-758A-4343-938C-4CBA6E78BCB5}">
      <formula1>"1,2,3,4,5,6,7,8"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"/>
  <sheetViews>
    <sheetView zoomScale="130" zoomScaleNormal="130" workbookViewId="0">
      <selection sqref="A1:E1"/>
    </sheetView>
  </sheetViews>
  <sheetFormatPr defaultRowHeight="14.6" x14ac:dyDescent="0.4"/>
  <cols>
    <col min="1" max="1" width="6.4609375" bestFit="1" customWidth="1"/>
    <col min="2" max="2" width="4" customWidth="1"/>
    <col min="3" max="3" width="12.07421875" customWidth="1"/>
    <col min="4" max="4" width="29.07421875" customWidth="1"/>
    <col min="5" max="5" width="10.07421875" customWidth="1"/>
  </cols>
  <sheetData>
    <row r="1" spans="1:5" x14ac:dyDescent="0.4">
      <c r="A1" s="104" t="s">
        <v>41</v>
      </c>
      <c r="B1" s="104"/>
      <c r="C1" s="104"/>
      <c r="D1" s="104"/>
      <c r="E1" s="104"/>
    </row>
    <row r="3" spans="1:5" ht="15" thickBot="1" x14ac:dyDescent="0.45">
      <c r="A3" t="s">
        <v>8</v>
      </c>
      <c r="C3" s="112" t="s">
        <v>117</v>
      </c>
      <c r="D3" s="112"/>
      <c r="E3" s="112"/>
    </row>
    <row r="4" spans="1:5" ht="15" thickBot="1" x14ac:dyDescent="0.45">
      <c r="A4" s="9" t="s">
        <v>0</v>
      </c>
      <c r="B4" s="9"/>
      <c r="C4" s="19">
        <v>0.32</v>
      </c>
      <c r="D4" s="45" t="s">
        <v>45</v>
      </c>
    </row>
    <row r="5" spans="1:5" x14ac:dyDescent="0.4">
      <c r="A5" s="9" t="s">
        <v>0</v>
      </c>
      <c r="B5" s="9"/>
      <c r="C5" s="46">
        <v>108000</v>
      </c>
      <c r="D5" s="36" t="s">
        <v>95</v>
      </c>
    </row>
    <row r="6" spans="1:5" x14ac:dyDescent="0.4">
      <c r="A6" s="9"/>
      <c r="B6" s="9"/>
      <c r="C6" s="1"/>
    </row>
    <row r="7" spans="1:5" ht="15" thickBot="1" x14ac:dyDescent="0.45">
      <c r="A7" t="s">
        <v>9</v>
      </c>
      <c r="B7" s="9"/>
      <c r="C7" s="112" t="s">
        <v>120</v>
      </c>
      <c r="D7" s="112"/>
      <c r="E7" s="112"/>
    </row>
    <row r="8" spans="1:5" ht="15" thickBot="1" x14ac:dyDescent="0.45">
      <c r="A8" s="9" t="s">
        <v>0</v>
      </c>
      <c r="B8" s="9"/>
      <c r="C8" s="35">
        <v>50000</v>
      </c>
      <c r="D8" s="45" t="s">
        <v>42</v>
      </c>
    </row>
    <row r="9" spans="1:5" ht="15" thickBot="1" x14ac:dyDescent="0.45">
      <c r="A9" s="9" t="s">
        <v>0</v>
      </c>
      <c r="B9" s="9"/>
      <c r="C9" s="35">
        <v>50000</v>
      </c>
      <c r="D9" s="45" t="s">
        <v>36</v>
      </c>
    </row>
    <row r="10" spans="1:5" x14ac:dyDescent="0.4">
      <c r="A10" s="9"/>
      <c r="B10" s="9"/>
      <c r="C10" s="20"/>
    </row>
    <row r="11" spans="1:5" x14ac:dyDescent="0.4">
      <c r="A11" t="s">
        <v>12</v>
      </c>
      <c r="B11" s="9"/>
      <c r="C11" s="112" t="s">
        <v>137</v>
      </c>
      <c r="D11" s="112"/>
      <c r="E11" s="112"/>
    </row>
    <row r="12" spans="1:5" x14ac:dyDescent="0.4">
      <c r="A12" s="9" t="s">
        <v>0</v>
      </c>
      <c r="B12" s="9"/>
      <c r="C12" s="31">
        <f>((MIN(C5:C9)*C4))</f>
        <v>16000</v>
      </c>
      <c r="D12" s="36" t="s">
        <v>14</v>
      </c>
    </row>
    <row r="13" spans="1:5" x14ac:dyDescent="0.4">
      <c r="A13" s="9" t="s">
        <v>0</v>
      </c>
      <c r="B13" s="9"/>
      <c r="C13" s="37">
        <f>C9-C12</f>
        <v>34000</v>
      </c>
      <c r="D13" s="36" t="s">
        <v>15</v>
      </c>
    </row>
    <row r="14" spans="1:5" ht="15" thickBot="1" x14ac:dyDescent="0.45">
      <c r="A14" s="9"/>
      <c r="B14" s="9"/>
      <c r="C14" s="1"/>
    </row>
    <row r="15" spans="1:5" ht="15" thickBot="1" x14ac:dyDescent="0.45">
      <c r="A15" s="9"/>
      <c r="B15" s="9"/>
      <c r="C15" s="71">
        <f>(C9-C13)/C9</f>
        <v>0.32</v>
      </c>
      <c r="D15" s="72" t="s">
        <v>16</v>
      </c>
    </row>
    <row r="16" spans="1:5" x14ac:dyDescent="0.4">
      <c r="A16" t="s">
        <v>43</v>
      </c>
    </row>
  </sheetData>
  <mergeCells count="4">
    <mergeCell ref="C11:E11"/>
    <mergeCell ref="C7:E7"/>
    <mergeCell ref="C3:E3"/>
    <mergeCell ref="A1:E1"/>
  </mergeCells>
  <conditionalFormatting sqref="C15">
    <cfRule type="cellIs" dxfId="1" priority="1" operator="lessThan">
      <formula>0</formula>
    </cfRule>
  </conditionalFormatting>
  <dataValidations count="1">
    <dataValidation type="list" allowBlank="1" showInputMessage="1" showErrorMessage="1" promptTitle="Select Federal Tax Bracket" sqref="C4" xr:uid="{00000000-0002-0000-0400-000000000000}">
      <formula1>"10%, 12%, 22%, 24%, 32%, 35%, 37%"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8"/>
  <sheetViews>
    <sheetView zoomScale="115" zoomScaleNormal="115" workbookViewId="0">
      <selection activeCell="F32" sqref="F32"/>
    </sheetView>
  </sheetViews>
  <sheetFormatPr defaultRowHeight="14.6" x14ac:dyDescent="0.4"/>
  <cols>
    <col min="2" max="2" width="4" customWidth="1"/>
    <col min="3" max="3" width="14.84375" customWidth="1"/>
    <col min="4" max="4" width="31.53515625" customWidth="1"/>
  </cols>
  <sheetData>
    <row r="1" spans="1:5" x14ac:dyDescent="0.4">
      <c r="A1" s="104" t="s">
        <v>104</v>
      </c>
      <c r="B1" s="104"/>
      <c r="C1" s="104"/>
      <c r="D1" s="104"/>
    </row>
    <row r="3" spans="1:5" ht="15" thickBot="1" x14ac:dyDescent="0.45">
      <c r="A3" t="s">
        <v>8</v>
      </c>
      <c r="C3" s="112" t="s">
        <v>121</v>
      </c>
      <c r="D3" s="112"/>
    </row>
    <row r="4" spans="1:5" ht="15" thickBot="1" x14ac:dyDescent="0.45">
      <c r="B4" s="9" t="s">
        <v>0</v>
      </c>
      <c r="C4" s="85">
        <v>14990000</v>
      </c>
      <c r="D4" s="99" t="s">
        <v>46</v>
      </c>
      <c r="E4" s="9"/>
    </row>
    <row r="5" spans="1:5" x14ac:dyDescent="0.4">
      <c r="B5" s="9"/>
      <c r="C5" s="18"/>
      <c r="E5" s="9"/>
    </row>
    <row r="6" spans="1:5" ht="15" thickBot="1" x14ac:dyDescent="0.45">
      <c r="A6" t="s">
        <v>9</v>
      </c>
      <c r="B6" s="9"/>
      <c r="C6" s="112" t="s">
        <v>122</v>
      </c>
      <c r="D6" s="112"/>
      <c r="E6" s="9"/>
    </row>
    <row r="7" spans="1:5" ht="15" thickBot="1" x14ac:dyDescent="0.45">
      <c r="B7" s="9" t="s">
        <v>0</v>
      </c>
      <c r="C7" s="86">
        <v>13990000</v>
      </c>
      <c r="D7" s="99" t="s">
        <v>113</v>
      </c>
      <c r="E7" s="9"/>
    </row>
    <row r="8" spans="1:5" x14ac:dyDescent="0.4">
      <c r="B8" s="9"/>
      <c r="C8" s="77"/>
      <c r="E8" s="9"/>
    </row>
    <row r="9" spans="1:5" ht="15" thickBot="1" x14ac:dyDescent="0.45">
      <c r="A9" t="s">
        <v>12</v>
      </c>
      <c r="B9" s="9"/>
      <c r="C9" s="112" t="s">
        <v>123</v>
      </c>
      <c r="D9" s="112"/>
      <c r="E9" s="9"/>
    </row>
    <row r="10" spans="1:5" ht="15" thickBot="1" x14ac:dyDescent="0.45">
      <c r="C10" s="85">
        <v>1000000</v>
      </c>
      <c r="D10" s="99" t="s">
        <v>50</v>
      </c>
      <c r="E10" s="9"/>
    </row>
    <row r="11" spans="1:5" x14ac:dyDescent="0.4">
      <c r="E11" s="9"/>
    </row>
    <row r="12" spans="1:5" x14ac:dyDescent="0.4">
      <c r="A12" t="s">
        <v>19</v>
      </c>
      <c r="C12" s="112" t="s">
        <v>137</v>
      </c>
      <c r="D12" s="112"/>
      <c r="E12" s="9"/>
    </row>
    <row r="13" spans="1:5" x14ac:dyDescent="0.4">
      <c r="C13" s="78">
        <v>0.4</v>
      </c>
      <c r="D13" s="32" t="s">
        <v>48</v>
      </c>
      <c r="E13" s="9"/>
    </row>
    <row r="14" spans="1:5" x14ac:dyDescent="0.4">
      <c r="C14" s="79">
        <f>0.4*(MAX(C4-C7,0)-MAX(C4-C7-C10,0))</f>
        <v>400000</v>
      </c>
      <c r="D14" s="32" t="s">
        <v>51</v>
      </c>
      <c r="E14" s="9"/>
    </row>
    <row r="15" spans="1:5" x14ac:dyDescent="0.4">
      <c r="C15" s="31">
        <f>C10-C14</f>
        <v>600000</v>
      </c>
      <c r="D15" s="32" t="s">
        <v>15</v>
      </c>
      <c r="E15" s="9"/>
    </row>
    <row r="16" spans="1:5" ht="15" thickBot="1" x14ac:dyDescent="0.45">
      <c r="E16" s="9"/>
    </row>
    <row r="17" spans="2:5" ht="15" thickBot="1" x14ac:dyDescent="0.45">
      <c r="C17" s="95">
        <f>(C10-C15)/C10</f>
        <v>0.4</v>
      </c>
      <c r="D17" s="100" t="s">
        <v>16</v>
      </c>
      <c r="E17" s="9"/>
    </row>
    <row r="18" spans="2:5" x14ac:dyDescent="0.4">
      <c r="B18" s="9"/>
      <c r="E18" s="9"/>
    </row>
  </sheetData>
  <mergeCells count="5">
    <mergeCell ref="A1:D1"/>
    <mergeCell ref="C6:D6"/>
    <mergeCell ref="C9:D9"/>
    <mergeCell ref="C12:D12"/>
    <mergeCell ref="C3:D3"/>
  </mergeCells>
  <conditionalFormatting sqref="C17">
    <cfRule type="cellIs" dxfId="0" priority="1" operator="lessThan">
      <formula>0</formula>
    </cfRule>
  </conditionalFormatting>
  <dataValidations count="1">
    <dataValidation type="list" allowBlank="1" showInputMessage="1" showErrorMessage="1" sqref="C7:C8" xr:uid="{CC58F231-AFAB-4BDF-8876-91BD89169FBA}">
      <formula1>"13990000, 27980000"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0"/>
  <sheetViews>
    <sheetView zoomScale="115" zoomScaleNormal="115" workbookViewId="0">
      <selection activeCell="G35" sqref="G35"/>
    </sheetView>
  </sheetViews>
  <sheetFormatPr defaultRowHeight="14.6" x14ac:dyDescent="0.4"/>
  <cols>
    <col min="2" max="2" width="4" customWidth="1"/>
    <col min="4" max="4" width="37.84375" customWidth="1"/>
    <col min="8" max="8" width="34.84375" bestFit="1" customWidth="1"/>
  </cols>
  <sheetData>
    <row r="1" spans="1:12" x14ac:dyDescent="0.4">
      <c r="A1" s="104" t="s">
        <v>53</v>
      </c>
      <c r="B1" s="104"/>
      <c r="C1" s="104"/>
      <c r="D1" s="104"/>
    </row>
    <row r="3" spans="1:12" ht="15" thickBot="1" x14ac:dyDescent="0.45">
      <c r="A3" t="s">
        <v>8</v>
      </c>
      <c r="C3" s="112" t="s">
        <v>122</v>
      </c>
      <c r="D3" s="112"/>
    </row>
    <row r="4" spans="1:12" ht="15" thickBot="1" x14ac:dyDescent="0.45">
      <c r="C4" s="80">
        <v>0.24</v>
      </c>
      <c r="D4" s="36" t="s">
        <v>45</v>
      </c>
      <c r="K4" s="9"/>
      <c r="L4" s="22"/>
    </row>
    <row r="5" spans="1:12" x14ac:dyDescent="0.4">
      <c r="K5" s="9"/>
      <c r="L5" s="22"/>
    </row>
    <row r="6" spans="1:12" x14ac:dyDescent="0.4">
      <c r="K6" s="9"/>
      <c r="L6" s="22"/>
    </row>
    <row r="7" spans="1:12" x14ac:dyDescent="0.4">
      <c r="K7" s="9"/>
      <c r="L7" s="22"/>
    </row>
    <row r="8" spans="1:12" ht="15" thickBot="1" x14ac:dyDescent="0.45">
      <c r="A8" t="s">
        <v>9</v>
      </c>
      <c r="C8" s="112" t="s">
        <v>115</v>
      </c>
      <c r="D8" s="112"/>
      <c r="K8" s="9"/>
      <c r="L8" s="22"/>
    </row>
    <row r="9" spans="1:12" ht="15" thickBot="1" x14ac:dyDescent="0.45">
      <c r="C9" s="28">
        <v>5</v>
      </c>
      <c r="E9" t="s">
        <v>1</v>
      </c>
      <c r="K9" s="9"/>
      <c r="L9" s="22"/>
    </row>
    <row r="10" spans="1:12" x14ac:dyDescent="0.4">
      <c r="E10" t="s">
        <v>2</v>
      </c>
      <c r="K10" s="9"/>
      <c r="L10" s="22"/>
    </row>
    <row r="11" spans="1:12" x14ac:dyDescent="0.4">
      <c r="E11" t="s">
        <v>3</v>
      </c>
      <c r="K11" s="9"/>
      <c r="L11" s="22"/>
    </row>
    <row r="12" spans="1:12" x14ac:dyDescent="0.4">
      <c r="E12" t="s">
        <v>4</v>
      </c>
      <c r="K12" s="9"/>
      <c r="L12" s="23"/>
    </row>
    <row r="13" spans="1:12" x14ac:dyDescent="0.4">
      <c r="E13" t="s">
        <v>106</v>
      </c>
      <c r="K13" s="9"/>
      <c r="L13" s="22"/>
    </row>
    <row r="14" spans="1:12" x14ac:dyDescent="0.4">
      <c r="E14" t="s">
        <v>107</v>
      </c>
      <c r="K14" s="9"/>
      <c r="L14" s="22"/>
    </row>
    <row r="15" spans="1:12" x14ac:dyDescent="0.4">
      <c r="E15" t="s">
        <v>108</v>
      </c>
      <c r="K15" s="9"/>
      <c r="L15" s="22"/>
    </row>
    <row r="16" spans="1:12" x14ac:dyDescent="0.4">
      <c r="E16" t="s">
        <v>109</v>
      </c>
      <c r="K16" s="9"/>
      <c r="L16" s="22"/>
    </row>
    <row r="17" spans="1:12" x14ac:dyDescent="0.4">
      <c r="K17" s="9"/>
      <c r="L17" s="22"/>
    </row>
    <row r="18" spans="1:12" x14ac:dyDescent="0.4">
      <c r="A18" t="s">
        <v>12</v>
      </c>
      <c r="C18" s="112" t="s">
        <v>138</v>
      </c>
      <c r="D18" s="112"/>
    </row>
    <row r="19" spans="1:12" x14ac:dyDescent="0.4">
      <c r="A19" s="21"/>
      <c r="B19" s="21"/>
      <c r="C19" s="37">
        <f>IF(C9=1,15000,IF(C9=2,30000,IF(C9=3,15000,IF(C9=4,22500,IF(C9=5,17000,IF(C9=6,24200,IF(C9=7,31600,IF(C9=8,33200))))))))</f>
        <v>17000</v>
      </c>
      <c r="D19" s="32" t="s">
        <v>54</v>
      </c>
    </row>
    <row r="20" spans="1:12" x14ac:dyDescent="0.4">
      <c r="C20" s="37">
        <v>20000</v>
      </c>
      <c r="D20" s="32" t="s">
        <v>102</v>
      </c>
    </row>
    <row r="21" spans="1:12" x14ac:dyDescent="0.4">
      <c r="C21" s="1"/>
    </row>
    <row r="22" spans="1:12" ht="15" thickBot="1" x14ac:dyDescent="0.45">
      <c r="A22" t="s">
        <v>19</v>
      </c>
      <c r="C22" s="112" t="s">
        <v>124</v>
      </c>
      <c r="D22" s="112"/>
    </row>
    <row r="23" spans="1:12" ht="15" thickBot="1" x14ac:dyDescent="0.45">
      <c r="C23" s="89">
        <v>7500</v>
      </c>
      <c r="D23" s="32" t="s">
        <v>44</v>
      </c>
    </row>
    <row r="24" spans="1:12" ht="15" thickBot="1" x14ac:dyDescent="0.45">
      <c r="C24" s="96">
        <v>3750</v>
      </c>
      <c r="D24" s="32" t="s">
        <v>55</v>
      </c>
    </row>
    <row r="25" spans="1:12" x14ac:dyDescent="0.4">
      <c r="C25" s="20"/>
    </row>
    <row r="26" spans="1:12" x14ac:dyDescent="0.4">
      <c r="A26" t="s">
        <v>19</v>
      </c>
      <c r="C26" s="112" t="s">
        <v>125</v>
      </c>
      <c r="D26" s="112"/>
    </row>
    <row r="27" spans="1:12" x14ac:dyDescent="0.4">
      <c r="C27" s="31">
        <f>IF((C20+C23)&gt;C19,MIN(C23,C23+C20-C19)*C4,0)</f>
        <v>1800</v>
      </c>
      <c r="D27" s="32" t="s">
        <v>38</v>
      </c>
    </row>
    <row r="28" spans="1:12" x14ac:dyDescent="0.4">
      <c r="C28" s="31">
        <f>SUM(C27:C27)</f>
        <v>1800</v>
      </c>
      <c r="D28" s="32" t="s">
        <v>14</v>
      </c>
    </row>
    <row r="29" spans="1:12" x14ac:dyDescent="0.4">
      <c r="C29" s="31">
        <f>C23-C28</f>
        <v>5700</v>
      </c>
      <c r="D29" s="32" t="s">
        <v>15</v>
      </c>
    </row>
    <row r="30" spans="1:12" ht="15" thickBot="1" x14ac:dyDescent="0.45">
      <c r="C30" s="17"/>
    </row>
    <row r="31" spans="1:12" ht="15" thickBot="1" x14ac:dyDescent="0.45">
      <c r="C31" s="98">
        <f>(C23-C29)/C23</f>
        <v>0.24</v>
      </c>
      <c r="D31" s="101" t="s">
        <v>127</v>
      </c>
    </row>
    <row r="33" spans="1:4" ht="15" thickBot="1" x14ac:dyDescent="0.45">
      <c r="A33" t="s">
        <v>21</v>
      </c>
      <c r="C33" s="112" t="s">
        <v>126</v>
      </c>
      <c r="D33" s="112"/>
    </row>
    <row r="34" spans="1:4" ht="15" thickBot="1" x14ac:dyDescent="0.45">
      <c r="C34" s="89">
        <v>5700</v>
      </c>
      <c r="D34" s="99" t="s">
        <v>57</v>
      </c>
    </row>
    <row r="35" spans="1:4" x14ac:dyDescent="0.4">
      <c r="C35" s="18"/>
    </row>
    <row r="36" spans="1:4" x14ac:dyDescent="0.4">
      <c r="A36" t="s">
        <v>22</v>
      </c>
      <c r="C36" s="112" t="s">
        <v>139</v>
      </c>
      <c r="D36" s="112"/>
    </row>
    <row r="37" spans="1:4" x14ac:dyDescent="0.4">
      <c r="C37" s="97">
        <f>C23+C34</f>
        <v>13200</v>
      </c>
      <c r="D37" s="32" t="s">
        <v>58</v>
      </c>
    </row>
    <row r="38" spans="1:4" x14ac:dyDescent="0.4">
      <c r="C38" s="31">
        <f>C29</f>
        <v>5700</v>
      </c>
      <c r="D38" s="32" t="s">
        <v>59</v>
      </c>
    </row>
    <row r="39" spans="1:4" ht="15" thickBot="1" x14ac:dyDescent="0.45">
      <c r="C39" s="17"/>
    </row>
    <row r="40" spans="1:4" ht="15" thickBot="1" x14ac:dyDescent="0.45">
      <c r="C40" s="90">
        <f>(C37-C38)/C37</f>
        <v>0.56818181818181823</v>
      </c>
      <c r="D40" s="101" t="s">
        <v>128</v>
      </c>
    </row>
  </sheetData>
  <mergeCells count="8">
    <mergeCell ref="A1:D1"/>
    <mergeCell ref="C26:D26"/>
    <mergeCell ref="C33:D33"/>
    <mergeCell ref="C36:D36"/>
    <mergeCell ref="C3:D3"/>
    <mergeCell ref="C8:D8"/>
    <mergeCell ref="C18:D18"/>
    <mergeCell ref="C22:D22"/>
  </mergeCells>
  <dataValidations count="2">
    <dataValidation type="list" allowBlank="1" showInputMessage="1" showErrorMessage="1" promptTitle="Select Federal Tax Bracket" sqref="C4" xr:uid="{00000000-0002-0000-0700-000000000000}">
      <formula1>"10%, 12%, 22%, 24%, 32%, 35%, 37%"</formula1>
    </dataValidation>
    <dataValidation type="list" allowBlank="1" showInputMessage="1" showErrorMessage="1" promptTitle="Choose your filing status" sqref="C9" xr:uid="{BF375ED4-64D7-4989-957F-54061DAFAB18}">
      <formula1>"1,2,3,4,5,6,7,8"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6"/>
  <sheetViews>
    <sheetView topLeftCell="A7" zoomScale="115" zoomScaleNormal="115" workbookViewId="0">
      <selection activeCell="C25" sqref="C25"/>
    </sheetView>
  </sheetViews>
  <sheetFormatPr defaultRowHeight="14.6" x14ac:dyDescent="0.4"/>
  <cols>
    <col min="2" max="2" width="4" customWidth="1"/>
    <col min="3" max="3" width="19.07421875" customWidth="1"/>
    <col min="4" max="4" width="36.4609375" customWidth="1"/>
  </cols>
  <sheetData>
    <row r="1" spans="1:9" x14ac:dyDescent="0.4">
      <c r="A1" s="104" t="s">
        <v>146</v>
      </c>
      <c r="B1" s="104"/>
      <c r="C1" s="104"/>
      <c r="D1" s="104"/>
    </row>
    <row r="3" spans="1:9" x14ac:dyDescent="0.4">
      <c r="C3" s="116" t="s">
        <v>47</v>
      </c>
      <c r="D3" s="116"/>
    </row>
    <row r="4" spans="1:9" x14ac:dyDescent="0.4">
      <c r="C4" s="87"/>
      <c r="D4" s="87"/>
    </row>
    <row r="5" spans="1:9" ht="15" thickBot="1" x14ac:dyDescent="0.45">
      <c r="A5" t="s">
        <v>8</v>
      </c>
      <c r="B5" s="9"/>
      <c r="C5" s="112" t="s">
        <v>129</v>
      </c>
      <c r="D5" s="112"/>
    </row>
    <row r="6" spans="1:9" ht="15" thickBot="1" x14ac:dyDescent="0.45">
      <c r="B6" s="9" t="s">
        <v>0</v>
      </c>
      <c r="C6" s="76">
        <v>500000</v>
      </c>
      <c r="D6" s="45" t="s">
        <v>105</v>
      </c>
    </row>
    <row r="7" spans="1:9" ht="15" thickBot="1" x14ac:dyDescent="0.45">
      <c r="B7" s="9" t="s">
        <v>0</v>
      </c>
      <c r="C7" s="76">
        <v>500000</v>
      </c>
      <c r="D7" s="45" t="s">
        <v>49</v>
      </c>
    </row>
    <row r="8" spans="1:9" x14ac:dyDescent="0.4">
      <c r="B8" s="9"/>
    </row>
    <row r="9" spans="1:9" ht="15" thickBot="1" x14ac:dyDescent="0.45">
      <c r="A9" t="s">
        <v>9</v>
      </c>
      <c r="B9" s="9"/>
      <c r="C9" s="112" t="s">
        <v>132</v>
      </c>
      <c r="D9" s="112"/>
    </row>
    <row r="10" spans="1:9" ht="15" thickBot="1" x14ac:dyDescent="0.45">
      <c r="B10" s="9"/>
      <c r="C10" s="19">
        <v>0.32</v>
      </c>
      <c r="D10" s="45" t="s">
        <v>111</v>
      </c>
      <c r="E10" s="22"/>
    </row>
    <row r="11" spans="1:9" x14ac:dyDescent="0.4">
      <c r="B11" s="9"/>
      <c r="E11" s="22"/>
    </row>
    <row r="12" spans="1:9" x14ac:dyDescent="0.4">
      <c r="A12" t="s">
        <v>12</v>
      </c>
      <c r="B12" s="9"/>
      <c r="C12" s="115" t="s">
        <v>130</v>
      </c>
      <c r="D12" s="115"/>
      <c r="E12" s="22"/>
    </row>
    <row r="13" spans="1:9" x14ac:dyDescent="0.4">
      <c r="B13" s="9"/>
      <c r="C13" s="37">
        <f>C6*(1-C10)+C7</f>
        <v>840000</v>
      </c>
      <c r="D13" s="36" t="s">
        <v>52</v>
      </c>
      <c r="H13" s="9"/>
      <c r="I13" s="22"/>
    </row>
    <row r="14" spans="1:9" x14ac:dyDescent="0.4">
      <c r="B14" s="9"/>
      <c r="C14" s="1"/>
      <c r="H14" s="9"/>
      <c r="I14" s="22"/>
    </row>
    <row r="15" spans="1:9" x14ac:dyDescent="0.4">
      <c r="B15" s="9"/>
      <c r="C15" s="1"/>
      <c r="H15" s="9"/>
      <c r="I15" s="22"/>
    </row>
    <row r="16" spans="1:9" x14ac:dyDescent="0.4">
      <c r="B16" s="9" t="s">
        <v>0</v>
      </c>
      <c r="C16" s="88" t="s">
        <v>96</v>
      </c>
      <c r="D16" s="91"/>
      <c r="H16" s="9"/>
      <c r="I16" s="22"/>
    </row>
    <row r="17" spans="1:9" x14ac:dyDescent="0.4">
      <c r="B17" s="9"/>
      <c r="H17" s="9"/>
      <c r="I17" s="22"/>
    </row>
    <row r="18" spans="1:9" ht="15" thickBot="1" x14ac:dyDescent="0.45">
      <c r="A18" t="s">
        <v>19</v>
      </c>
      <c r="B18" s="9"/>
      <c r="C18" s="112" t="s">
        <v>132</v>
      </c>
      <c r="D18" s="112"/>
      <c r="H18" s="9"/>
      <c r="I18" s="22"/>
    </row>
    <row r="19" spans="1:9" ht="15" thickBot="1" x14ac:dyDescent="0.45">
      <c r="B19" s="9" t="s">
        <v>0</v>
      </c>
      <c r="C19" s="80">
        <v>0.22</v>
      </c>
      <c r="D19" s="36" t="s">
        <v>112</v>
      </c>
      <c r="H19" s="9"/>
      <c r="I19" s="22"/>
    </row>
    <row r="20" spans="1:9" x14ac:dyDescent="0.4">
      <c r="B20" s="9"/>
      <c r="H20" s="9"/>
      <c r="I20" s="22"/>
    </row>
    <row r="21" spans="1:9" ht="15" thickBot="1" x14ac:dyDescent="0.45">
      <c r="A21" t="s">
        <v>21</v>
      </c>
      <c r="B21" s="9"/>
      <c r="C21" s="112" t="s">
        <v>115</v>
      </c>
      <c r="D21" s="112"/>
      <c r="H21" s="9"/>
      <c r="I21" s="22"/>
    </row>
    <row r="22" spans="1:9" ht="15" thickBot="1" x14ac:dyDescent="0.45">
      <c r="B22" s="9"/>
      <c r="C22" s="82">
        <v>8</v>
      </c>
      <c r="D22" s="36" t="s">
        <v>85</v>
      </c>
      <c r="E22" t="s">
        <v>1</v>
      </c>
      <c r="H22" s="9"/>
      <c r="I22" s="23"/>
    </row>
    <row r="23" spans="1:9" x14ac:dyDescent="0.4">
      <c r="B23" s="9"/>
      <c r="E23" t="s">
        <v>2</v>
      </c>
      <c r="H23" s="9"/>
      <c r="I23" s="23"/>
    </row>
    <row r="24" spans="1:9" x14ac:dyDescent="0.4">
      <c r="B24" s="9"/>
      <c r="E24" t="s">
        <v>3</v>
      </c>
      <c r="H24" s="9"/>
      <c r="I24" s="23"/>
    </row>
    <row r="25" spans="1:9" x14ac:dyDescent="0.4">
      <c r="B25" s="9"/>
      <c r="E25" t="s">
        <v>4</v>
      </c>
      <c r="H25" s="9"/>
      <c r="I25" s="22"/>
    </row>
    <row r="26" spans="1:9" x14ac:dyDescent="0.4">
      <c r="B26" s="9"/>
      <c r="E26" t="s">
        <v>106</v>
      </c>
      <c r="H26" s="9"/>
      <c r="I26" s="22"/>
    </row>
    <row r="27" spans="1:9" x14ac:dyDescent="0.4">
      <c r="B27" s="9"/>
      <c r="E27" t="s">
        <v>107</v>
      </c>
      <c r="H27" s="9"/>
      <c r="I27" s="22"/>
    </row>
    <row r="28" spans="1:9" x14ac:dyDescent="0.4">
      <c r="B28" s="9"/>
      <c r="E28" t="s">
        <v>108</v>
      </c>
      <c r="H28" s="9"/>
      <c r="I28" s="22"/>
    </row>
    <row r="29" spans="1:9" x14ac:dyDescent="0.4">
      <c r="B29" s="9"/>
      <c r="E29" t="s">
        <v>109</v>
      </c>
      <c r="H29" s="9"/>
      <c r="I29" s="22"/>
    </row>
    <row r="30" spans="1:9" x14ac:dyDescent="0.4">
      <c r="B30" s="9"/>
      <c r="H30" s="9"/>
      <c r="I30" s="22"/>
    </row>
    <row r="31" spans="1:9" x14ac:dyDescent="0.4">
      <c r="A31" t="s">
        <v>22</v>
      </c>
      <c r="B31" s="9"/>
      <c r="C31" s="115" t="s">
        <v>131</v>
      </c>
      <c r="D31" s="115"/>
      <c r="H31" s="9"/>
      <c r="I31" s="22"/>
    </row>
    <row r="32" spans="1:9" x14ac:dyDescent="0.4">
      <c r="C32" s="37">
        <f>IF(C22=1,15000,IF(C22=2,30000,IF(C22=3,15000,IF(C22=4,22500,IF(C22=5,17000,IF(C22=6,24200,IF(C22=7,31600,IF(C22=8,33200))))))))</f>
        <v>33200</v>
      </c>
      <c r="D32" s="36" t="s">
        <v>17</v>
      </c>
      <c r="H32" s="9"/>
      <c r="I32" s="22"/>
    </row>
    <row r="33" spans="1:9" x14ac:dyDescent="0.4">
      <c r="C33" s="1"/>
      <c r="H33" s="9"/>
      <c r="I33" s="22"/>
    </row>
    <row r="34" spans="1:9" ht="15" thickBot="1" x14ac:dyDescent="0.45">
      <c r="C34" s="112" t="s">
        <v>143</v>
      </c>
      <c r="D34" s="112"/>
      <c r="H34" s="9"/>
      <c r="I34" s="22"/>
    </row>
    <row r="35" spans="1:9" ht="15" thickBot="1" x14ac:dyDescent="0.45">
      <c r="B35" s="9"/>
      <c r="C35" s="89">
        <v>17000</v>
      </c>
      <c r="D35" s="36" t="s">
        <v>103</v>
      </c>
    </row>
    <row r="36" spans="1:9" x14ac:dyDescent="0.4">
      <c r="B36" s="9"/>
      <c r="C36" s="24"/>
    </row>
    <row r="37" spans="1:9" x14ac:dyDescent="0.4">
      <c r="A37" t="s">
        <v>133</v>
      </c>
      <c r="B37" s="9"/>
      <c r="C37" s="115" t="s">
        <v>142</v>
      </c>
      <c r="D37" s="115"/>
    </row>
    <row r="38" spans="1:9" x14ac:dyDescent="0.4">
      <c r="B38" s="9"/>
      <c r="C38" s="37">
        <f>IF(C35&gt;C32,C6*C19,C6*C19+(C32-C35))</f>
        <v>126200</v>
      </c>
      <c r="D38" s="36" t="s">
        <v>36</v>
      </c>
    </row>
    <row r="39" spans="1:9" x14ac:dyDescent="0.4">
      <c r="B39" s="9"/>
      <c r="C39" s="37">
        <f>C6+C7-C38</f>
        <v>873800</v>
      </c>
      <c r="D39" s="36" t="s">
        <v>52</v>
      </c>
    </row>
    <row r="40" spans="1:9" x14ac:dyDescent="0.4">
      <c r="B40" s="9"/>
      <c r="C40" s="92"/>
      <c r="D40" s="93"/>
    </row>
    <row r="41" spans="1:9" ht="15" thickBot="1" x14ac:dyDescent="0.45">
      <c r="A41" t="s">
        <v>134</v>
      </c>
      <c r="B41" s="9"/>
      <c r="C41" s="112" t="s">
        <v>137</v>
      </c>
      <c r="D41" s="112"/>
    </row>
    <row r="42" spans="1:9" ht="15" thickBot="1" x14ac:dyDescent="0.45">
      <c r="B42" s="9"/>
      <c r="C42" s="102">
        <f>(C39-C13)/C38</f>
        <v>0.26782884310618066</v>
      </c>
      <c r="D42" s="103" t="s">
        <v>16</v>
      </c>
    </row>
    <row r="43" spans="1:9" x14ac:dyDescent="0.4">
      <c r="B43" s="9"/>
    </row>
    <row r="44" spans="1:9" x14ac:dyDescent="0.4">
      <c r="B44" s="9"/>
    </row>
    <row r="45" spans="1:9" x14ac:dyDescent="0.4">
      <c r="B45" s="9"/>
    </row>
    <row r="46" spans="1:9" x14ac:dyDescent="0.4">
      <c r="B46" s="9"/>
    </row>
  </sheetData>
  <mergeCells count="11">
    <mergeCell ref="A1:D1"/>
    <mergeCell ref="C3:D3"/>
    <mergeCell ref="C5:D5"/>
    <mergeCell ref="C9:D9"/>
    <mergeCell ref="C34:D34"/>
    <mergeCell ref="C37:D37"/>
    <mergeCell ref="C41:D41"/>
    <mergeCell ref="C12:D12"/>
    <mergeCell ref="C18:D18"/>
    <mergeCell ref="C21:D21"/>
    <mergeCell ref="C31:D31"/>
  </mergeCells>
  <dataValidations count="2">
    <dataValidation type="list" allowBlank="1" showInputMessage="1" showErrorMessage="1" promptTitle="Choose your filing status" sqref="C22" xr:uid="{9CF69C85-B83A-47D5-9937-E43DE9EC029C}">
      <formula1>"1,2,3,4,5,6,7,8"</formula1>
    </dataValidation>
    <dataValidation type="list" allowBlank="1" showInputMessage="1" showErrorMessage="1" promptTitle="Select Federal Tax Bracket" sqref="C10 C19" xr:uid="{A2DC55BE-7C61-4AD9-8E6B-94046EBE44F8}">
      <formula1>"10%, 12%, 22%, 24%, 32%, 35%, 37%"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Start Here</vt:lpstr>
      <vt:lpstr>Gift of Cash</vt:lpstr>
      <vt:lpstr>Gift of Stock</vt:lpstr>
      <vt:lpstr>Gift of QCD from IRA</vt:lpstr>
      <vt:lpstr>Testamentary Gift of IRA</vt:lpstr>
      <vt:lpstr>Employer Matching Gift</vt:lpstr>
      <vt:lpstr>Roth w Charity Offset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JPicerno</dc:creator>
  <cp:lastModifiedBy>Phil DeMuth</cp:lastModifiedBy>
  <dcterms:created xsi:type="dcterms:W3CDTF">2024-09-25T19:59:24Z</dcterms:created>
  <dcterms:modified xsi:type="dcterms:W3CDTF">2025-02-06T20:17:42Z</dcterms:modified>
</cp:coreProperties>
</file>